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ara3\Desktop\COPIA CALIDAD 2018\SGC AÑO 2018 - NUEVO LOGO\SGC 2018\0. PROCESOS\5. TALENTO HUMANO\FORMATOS\"/>
    </mc:Choice>
  </mc:AlternateContent>
  <xr:revisionPtr revIDLastSave="0" documentId="10_ncr:8100000_{79F026CE-4BC3-4278-BD22-61A16A5C025B}" xr6:coauthVersionLast="34" xr6:coauthVersionMax="34" xr10:uidLastSave="{00000000-0000-0000-0000-000000000000}"/>
  <bookViews>
    <workbookView xWindow="240" yWindow="75" windowWidth="18720" windowHeight="7200" tabRatio="772" xr2:uid="{00000000-000D-0000-FFFF-FFFF00000000}"/>
  </bookViews>
  <sheets>
    <sheet name="Plan Individual" sheetId="8" r:id="rId1"/>
    <sheet name="Seguimiento" sheetId="9" r:id="rId2"/>
    <sheet name="Evaluación" sheetId="10" r:id="rId3"/>
    <sheet name="Competencias" sheetId="2" state="hidden" r:id="rId4"/>
    <sheet name="PARAMETROS" sheetId="4" state="hidden" r:id="rId5"/>
    <sheet name="EMPLEADOS" sheetId="11" state="hidden" r:id="rId6"/>
    <sheet name="CARGOS" sheetId="12" state="hidden" r:id="rId7"/>
    <sheet name="Hoja1" sheetId="13" r:id="rId8"/>
  </sheets>
  <definedNames>
    <definedName name="_xlnm._FilterDatabase" localSheetId="5" hidden="1">EMPLEADOS!$A$1:$D$70</definedName>
    <definedName name="Area">PARAMETROS!$C$3:$C$15</definedName>
    <definedName name="_xlnm.Print_Area" localSheetId="1">Seguimiento!$A$1:$I$47</definedName>
    <definedName name="Cargo">CARGOS!$A$2:$A$42</definedName>
    <definedName name="CONCEPTO">PARAMETROS!$A$9:$A$12</definedName>
    <definedName name="Evaluador">PARAMETROS!$E$3:$E$17</definedName>
    <definedName name="_xlnm.Print_Titles" localSheetId="2">Evaluación!$1:$9</definedName>
    <definedName name="_xlnm.Print_Titles" localSheetId="0">'Plan Individual'!$1:$4</definedName>
    <definedName name="_xlnm.Print_Titles" localSheetId="1">Seguimiento!$1:$9</definedName>
    <definedName name="valor">PARAMETROS!#REF!</definedName>
  </definedNames>
  <calcPr calcId="162913"/>
</workbook>
</file>

<file path=xl/calcChain.xml><?xml version="1.0" encoding="utf-8"?>
<calcChain xmlns="http://schemas.openxmlformats.org/spreadsheetml/2006/main">
  <c r="E29" i="8" l="1"/>
  <c r="D16" i="10" l="1"/>
  <c r="D17" i="10"/>
  <c r="D18" i="10"/>
  <c r="D19" i="10"/>
  <c r="D15" i="10"/>
  <c r="B44" i="10" l="1"/>
  <c r="I44" i="10" s="1"/>
  <c r="I41" i="10"/>
  <c r="I36" i="10"/>
  <c r="B45" i="10"/>
  <c r="I45" i="10" s="1"/>
  <c r="C26" i="9"/>
  <c r="C25" i="9"/>
  <c r="B43" i="10"/>
  <c r="I43" i="10" s="1"/>
  <c r="C24" i="9"/>
  <c r="B41" i="10"/>
  <c r="C23" i="9"/>
  <c r="A45" i="10"/>
  <c r="A44" i="10"/>
  <c r="A43" i="10"/>
  <c r="A41" i="10"/>
  <c r="A34" i="10"/>
  <c r="A35" i="10"/>
  <c r="A36" i="10"/>
  <c r="A33" i="10"/>
  <c r="B34" i="10"/>
  <c r="I34" i="10" s="1"/>
  <c r="B35" i="10"/>
  <c r="I35" i="10" s="1"/>
  <c r="B36" i="10"/>
  <c r="B33" i="10"/>
  <c r="I33" i="10" s="1"/>
  <c r="D40" i="9"/>
  <c r="I25" i="10"/>
  <c r="I26" i="10"/>
  <c r="D25" i="10"/>
  <c r="D26" i="10"/>
  <c r="D27" i="10"/>
  <c r="I27" i="10" s="1"/>
  <c r="D28" i="10"/>
  <c r="I28" i="10" s="1"/>
  <c r="D24" i="10"/>
  <c r="I24" i="10" s="1"/>
  <c r="I16" i="10"/>
  <c r="I17" i="10"/>
  <c r="I18" i="10"/>
  <c r="I19" i="10"/>
  <c r="I15" i="10"/>
  <c r="C11" i="10"/>
  <c r="H9" i="10"/>
  <c r="H8" i="10"/>
  <c r="H5" i="10"/>
  <c r="D9" i="10"/>
  <c r="D8" i="10"/>
  <c r="D7" i="10"/>
  <c r="D6" i="10"/>
  <c r="A41" i="9"/>
  <c r="A42" i="9"/>
  <c r="A43" i="9"/>
  <c r="A40" i="9"/>
  <c r="D41" i="9"/>
  <c r="D42" i="9"/>
  <c r="D43" i="9"/>
  <c r="D32" i="9"/>
  <c r="D33" i="9"/>
  <c r="D34" i="9"/>
  <c r="D35" i="9"/>
  <c r="D31" i="9"/>
  <c r="C15" i="9"/>
  <c r="C16" i="9"/>
  <c r="C17" i="9"/>
  <c r="C18" i="9"/>
  <c r="C14" i="9"/>
  <c r="I9" i="9"/>
  <c r="H9" i="9"/>
  <c r="H8" i="9"/>
  <c r="D8" i="9"/>
  <c r="D9" i="9"/>
  <c r="D7" i="9"/>
  <c r="D6" i="9"/>
  <c r="H5" i="9"/>
  <c r="A14" i="9"/>
  <c r="A26" i="9"/>
  <c r="A25" i="9"/>
  <c r="A24" i="9"/>
  <c r="A23" i="9"/>
  <c r="C10" i="8"/>
  <c r="C10" i="10" s="1"/>
  <c r="H9" i="8"/>
  <c r="H8" i="8"/>
  <c r="D5" i="8"/>
  <c r="D5" i="9" s="1"/>
  <c r="D5" i="10" l="1"/>
  <c r="C10" i="9"/>
  <c r="I51" i="10"/>
  <c r="E59" i="10" s="1"/>
  <c r="D51" i="10"/>
  <c r="E58" i="10" s="1"/>
  <c r="A15" i="10" l="1"/>
  <c r="A16" i="10"/>
  <c r="A17" i="10"/>
  <c r="A18" i="10"/>
  <c r="A19" i="10"/>
  <c r="A18" i="9"/>
  <c r="J46" i="9"/>
  <c r="K46" i="9" s="1"/>
  <c r="J45" i="9"/>
  <c r="K45" i="9" s="1"/>
  <c r="J43" i="9"/>
  <c r="J42" i="9"/>
  <c r="J41" i="9"/>
  <c r="J40" i="9"/>
  <c r="J35" i="9"/>
  <c r="J34" i="9"/>
  <c r="J33" i="9"/>
  <c r="J32" i="9"/>
  <c r="J31" i="9"/>
  <c r="J26" i="9"/>
  <c r="J25" i="9"/>
  <c r="J24" i="9"/>
  <c r="J23" i="9"/>
  <c r="A15" i="9"/>
  <c r="A16" i="9"/>
  <c r="A17" i="9"/>
  <c r="J15" i="9"/>
  <c r="J16" i="9"/>
  <c r="J17" i="9"/>
  <c r="J18" i="9"/>
  <c r="J14" i="9"/>
  <c r="H6" i="8" l="1"/>
  <c r="H6" i="10" s="1"/>
  <c r="K24" i="9" l="1"/>
  <c r="K25" i="9"/>
  <c r="K26" i="9"/>
  <c r="K23" i="9"/>
  <c r="K41" i="9"/>
  <c r="K42" i="9"/>
  <c r="K43" i="9"/>
  <c r="K40" i="9"/>
  <c r="K44" i="9" s="1"/>
  <c r="J44" i="9" s="1"/>
  <c r="I44" i="9" s="1"/>
  <c r="K32" i="9"/>
  <c r="K33" i="9"/>
  <c r="K34" i="9"/>
  <c r="K35" i="9"/>
  <c r="K31" i="9"/>
  <c r="K27" i="9" l="1"/>
  <c r="J27" i="9" s="1"/>
  <c r="I27" i="9" s="1"/>
  <c r="K36" i="9"/>
  <c r="J36" i="9" s="1"/>
  <c r="I36" i="9" s="1"/>
  <c r="I46" i="10"/>
  <c r="E57" i="10" s="1"/>
  <c r="I20" i="10"/>
  <c r="E54" i="10" s="1"/>
  <c r="I37" i="10"/>
  <c r="E56" i="10" s="1"/>
  <c r="I29" i="10"/>
  <c r="E55" i="10" s="1"/>
  <c r="K15" i="9"/>
  <c r="K16" i="9"/>
  <c r="K17" i="9"/>
  <c r="K18" i="9"/>
  <c r="K14" i="9" l="1"/>
  <c r="K19" i="9" s="1"/>
  <c r="E60" i="10"/>
  <c r="J19" i="9" l="1"/>
  <c r="I19" i="9" s="1"/>
  <c r="K47" i="9"/>
  <c r="I46" i="9" s="1"/>
  <c r="F41" i="10" s="1"/>
  <c r="E61" i="10"/>
  <c r="F54" i="10" s="1"/>
  <c r="H6" i="9"/>
  <c r="G32" i="8"/>
  <c r="D32" i="8"/>
  <c r="A28" i="8"/>
  <c r="A27" i="8"/>
  <c r="A26" i="8"/>
  <c r="A25" i="8"/>
  <c r="A24" i="8"/>
  <c r="A31" i="9" l="1"/>
  <c r="A24" i="10"/>
  <c r="C26" i="8"/>
  <c r="A26" i="10"/>
  <c r="A33" i="9"/>
  <c r="A28" i="10"/>
  <c r="A35" i="9"/>
  <c r="A25" i="10"/>
  <c r="A32" i="9"/>
  <c r="A27" i="10"/>
  <c r="A34" i="9"/>
  <c r="C25" i="8"/>
  <c r="C24" i="8"/>
  <c r="C27" i="8"/>
  <c r="C28" i="8"/>
  <c r="E20" i="8"/>
  <c r="B35" i="9" l="1"/>
  <c r="B28" i="10"/>
  <c r="B34" i="9"/>
  <c r="B27" i="10"/>
  <c r="B32" i="9"/>
  <c r="B25" i="10"/>
  <c r="B24" i="10"/>
  <c r="B31" i="9"/>
  <c r="B26" i="10"/>
  <c r="B3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TALENTO HUMANO</author>
    <author>Operdorapresidencia</author>
  </authors>
  <commentList>
    <comment ref="C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cambio contrato indefinido el 2 sept 2004
</t>
        </r>
      </text>
    </comment>
    <comment ref="C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TALENTO HUMANO:12 enero 2010</t>
        </r>
      </text>
    </comment>
    <comment ref="C10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1 de diciembre se hizo cambio contrato 1 año
</t>
        </r>
      </text>
    </comment>
    <comment ref="C11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23/04/2012 incio a laborar en la entidad
</t>
        </r>
      </text>
    </comment>
    <comment ref="C1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13 agosto 2014</t>
        </r>
      </text>
    </comment>
    <comment ref="C16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ESTA CON LA CCF 4 FEBRERO 2013</t>
        </r>
      </text>
    </comment>
    <comment ref="C20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EL 16 NOVIEMBRE 2014 CAMBIO A TRES AÑOS
</t>
        </r>
      </text>
    </comment>
    <comment ref="C33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5 sep 2001</t>
        </r>
      </text>
    </comment>
    <comment ref="C34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inicio 12 de agosto 2014
</t>
        </r>
      </text>
    </comment>
    <comment ref="C37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27/8/10</t>
        </r>
      </text>
    </comment>
    <comment ref="C44" authorId="1" shapeId="0" xr:uid="{00000000-0006-0000-0500-00000B000000}">
      <text>
        <r>
          <rPr>
            <b/>
            <sz val="9"/>
            <color indexed="81"/>
            <rFont val="Tahoma"/>
            <family val="2"/>
          </rPr>
          <t>Operdorapresidencia:</t>
        </r>
        <r>
          <rPr>
            <sz val="9"/>
            <color indexed="81"/>
            <rFont val="Tahoma"/>
            <family val="2"/>
          </rPr>
          <t xml:space="preserve">
Inicio 01/Enero/2004
</t>
        </r>
      </text>
    </comment>
    <comment ref="C45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01/12/2015 contrato a termino fijo 1 año.</t>
        </r>
      </text>
    </comment>
    <comment ref="C46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06 DE SEPTIEMBRE DE 2007
CAMBIO CONTRATO 12 ABRIL 2011
</t>
        </r>
      </text>
    </comment>
    <comment ref="C47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 xml:space="preserve">TALENTO HUMANO:contrato indefinido 20 de septi 2008
</t>
        </r>
      </text>
    </comment>
    <comment ref="C49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INDEFINIDO DESDE 28 DE MAYO 2012
</t>
        </r>
      </text>
    </comment>
    <comment ref="C52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24 MAYO 2012
</t>
        </r>
      </text>
    </comment>
    <comment ref="C63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17 DICIEMBRE 2013</t>
        </r>
      </text>
    </comment>
    <comment ref="C65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TALENTO HUMANO:</t>
        </r>
        <r>
          <rPr>
            <sz val="9"/>
            <color indexed="81"/>
            <rFont val="Tahoma"/>
            <family val="2"/>
          </rPr>
          <t xml:space="preserve">
INDEFINIDO 10 DE FEBRERO DEL 2012</t>
        </r>
      </text>
    </comment>
  </commentList>
</comments>
</file>

<file path=xl/sharedStrings.xml><?xml version="1.0" encoding="utf-8"?>
<sst xmlns="http://schemas.openxmlformats.org/spreadsheetml/2006/main" count="580" uniqueCount="325">
  <si>
    <t>Nombre</t>
  </si>
  <si>
    <t>Cargo</t>
  </si>
  <si>
    <t>EVALUADO</t>
  </si>
  <si>
    <t>EVALUADOR</t>
  </si>
  <si>
    <t>Propósito Principal del Empleo</t>
  </si>
  <si>
    <t>Fecha Inicio</t>
  </si>
  <si>
    <t>Fecha Fin</t>
  </si>
  <si>
    <t>PERÍODO DE EVALUACIÓN</t>
  </si>
  <si>
    <t>SISTEMA DE EVALUACIÓN DE PERSONAL</t>
  </si>
  <si>
    <t>METAS DE DESEMPEÑO</t>
  </si>
  <si>
    <t>Liderazgo</t>
  </si>
  <si>
    <t>Planeación</t>
  </si>
  <si>
    <t>Organización</t>
  </si>
  <si>
    <t>Compromiso</t>
  </si>
  <si>
    <t>P-201</t>
  </si>
  <si>
    <t>P-202</t>
  </si>
  <si>
    <t>P-203</t>
  </si>
  <si>
    <t>P-204</t>
  </si>
  <si>
    <t>Concentración</t>
  </si>
  <si>
    <t>P-205</t>
  </si>
  <si>
    <t>P-206</t>
  </si>
  <si>
    <t>P-207</t>
  </si>
  <si>
    <t>P-101</t>
  </si>
  <si>
    <t>P-102</t>
  </si>
  <si>
    <t>P-103</t>
  </si>
  <si>
    <t>P-104</t>
  </si>
  <si>
    <t>P-105</t>
  </si>
  <si>
    <t>P-106</t>
  </si>
  <si>
    <t>P-107</t>
  </si>
  <si>
    <t>Trabajo bajo presión</t>
  </si>
  <si>
    <t>O-201</t>
  </si>
  <si>
    <t>O-101</t>
  </si>
  <si>
    <t>T</t>
  </si>
  <si>
    <t>Meta Individual</t>
  </si>
  <si>
    <t>Ponderación</t>
  </si>
  <si>
    <t>Evaluación</t>
  </si>
  <si>
    <t>TOTAL COMPONENTE</t>
  </si>
  <si>
    <t>COMPROMISOS DE DESARROLLO</t>
  </si>
  <si>
    <t>Compromiso Individual</t>
  </si>
  <si>
    <t>Programar y ejecutar las actividades del área garantizando el logro de las metas, la oportunidad de los resultados y la eficiencia de los recursos.</t>
  </si>
  <si>
    <t>Comunicación Asertiva</t>
  </si>
  <si>
    <t>AUTOEVALUACIÓN</t>
  </si>
  <si>
    <t>Criterio</t>
  </si>
  <si>
    <t>Escala</t>
  </si>
  <si>
    <t>Ejecución de Funciones</t>
  </si>
  <si>
    <t>OBSERVACIÓN DE TERCEROS</t>
  </si>
  <si>
    <t>Fuente</t>
  </si>
  <si>
    <t>EVALUACIÓN DEL ÁREA</t>
  </si>
  <si>
    <t>RESUMEN DE EVALUACIÓN</t>
  </si>
  <si>
    <t>Esperado</t>
  </si>
  <si>
    <t>Alcanzado</t>
  </si>
  <si>
    <t>CUMPLIMIENTO DE METAS</t>
  </si>
  <si>
    <t>CUMPLIMIENTO DE COMPROMISOS</t>
  </si>
  <si>
    <t>VALOR AGREGADO</t>
  </si>
  <si>
    <t>EVALUACIÓN AREA</t>
  </si>
  <si>
    <t>Evidencia</t>
  </si>
  <si>
    <t>TOTAL EVALUACIÓN</t>
  </si>
  <si>
    <t>Área</t>
  </si>
  <si>
    <t xml:space="preserve">CODIGO : </t>
  </si>
  <si>
    <t xml:space="preserve">VERSIÓN:          </t>
  </si>
  <si>
    <t xml:space="preserve">FECHA: </t>
  </si>
  <si>
    <t>Transmitir directrices al equipo de trabajo conforme a lineamientos institucionales. Garantizar la veracidad y buena imagen en comunicaciones internas y externas.</t>
  </si>
  <si>
    <t>EL RESULTADO DE SU EVALUACIÓN ES</t>
  </si>
  <si>
    <t>INTERPRETACIÓN DEL RESULTADO</t>
  </si>
  <si>
    <r>
      <rPr>
        <b/>
        <sz val="12"/>
        <color theme="1"/>
        <rFont val="Arial"/>
        <family val="2"/>
      </rPr>
      <t xml:space="preserve">EXCELENTE: </t>
    </r>
    <r>
      <rPr>
        <sz val="12"/>
        <color theme="1"/>
        <rFont val="Arial"/>
        <family val="2"/>
      </rPr>
      <t>Puntaje consolidado superior al 90% que refleja el cabal cumplimiento de las funciones del cargo, alcanzando las metas fijadas y cumpliendo los compromisos de desarrollo de competencias; significa además el cumplimiento de criterios de calidad y la generación de valor agregado que aporta al mejoramiento de los procesos y es reconocida en el grupo y/o por terceros relacionados con su labor.</t>
    </r>
  </si>
  <si>
    <r>
      <rPr>
        <b/>
        <sz val="12"/>
        <color theme="1"/>
        <rFont val="Arial"/>
        <family val="2"/>
      </rPr>
      <t xml:space="preserve">SATISFACTORIO: </t>
    </r>
    <r>
      <rPr>
        <sz val="12"/>
        <color theme="1"/>
        <rFont val="Arial"/>
        <family val="2"/>
      </rPr>
      <t>Puntaje consolidado entre el 80% y el 90% que refleja el cabal cumplimiento de las funciones del cargo y avances significativos en las metas y compromisos pactados, permitiendo el flujo normal de los procesos de los cuales forma parte y minimizando la ocurrencia de no conformidades y la generación de conflictos con clientes internos y externos.</t>
    </r>
  </si>
  <si>
    <r>
      <t xml:space="preserve">INACEPTABLE: </t>
    </r>
    <r>
      <rPr>
        <sz val="12"/>
        <color theme="1"/>
        <rFont val="Arial"/>
        <family val="2"/>
      </rPr>
      <t>Puntaje consolidado de 65% o menos que refleja dificultades en la ejecución de las funciones, incumplimiento de metas y compromisos y en consecuencia fallas en los procesos y/o conflictos con clientes internos y externos. Las evaluaciones con calificación inaceptable serán remitidas al Presidente Ejecutivo para que decida sobre la posible existencia de causal de terminación del contrato, conforme a las evidencias registradas.</t>
    </r>
  </si>
  <si>
    <r>
      <rPr>
        <b/>
        <sz val="12"/>
        <color theme="1"/>
        <rFont val="Arial"/>
        <family val="2"/>
      </rPr>
      <t xml:space="preserve">ACEPTABLE: </t>
    </r>
    <r>
      <rPr>
        <sz val="12"/>
        <color theme="1"/>
        <rFont val="Arial"/>
        <family val="2"/>
      </rPr>
      <t>Puntaje consolidado inferior al 80% y mayor al 65% que refleja la ejecución de las funciones del cargo con dificultades en el cumplimiento de las metas y compromisos, aunque sin afectar gravemente el flujo normal de los procesos. Frecuentemente asociada a quejas, hallazgos, requerimientos o no conformidades. La reincidencia en la calificación Aceptable será puesta a consideración del Presidente Ejecutivo para que decida sobre la posible terminación del contrato. La calificación Aceptable requerirá la definición de compromisos de mejoramiento individual.</t>
    </r>
  </si>
  <si>
    <t>Toma de Decisiones</t>
  </si>
  <si>
    <t>Proponer estrategias para mejorar el desempeño del área y la entidad. Coordinar el equipo de trabajo de manera efectiva para el logro de metas.</t>
  </si>
  <si>
    <t>Resolver de manera efectiva situaciones relevantes del curso normal de las gestiones del área o que se presenten de manera imprevista afectando los procesos.</t>
  </si>
  <si>
    <t>Comprensión de Procesos</t>
  </si>
  <si>
    <t>Articular las actividades del área con los diferentes procesos de la entidad, facilitando la interacción entre niveles y áreas para optimizar los resultados.</t>
  </si>
  <si>
    <t>Trabajo en Equipo</t>
  </si>
  <si>
    <t>Interactuar de manera efectiva con los demás miembros de la organización para adelantar los procesos de manera eficaz aportando al logro de los objetivos</t>
  </si>
  <si>
    <t>Implementar metodologías para la correcta aplicación de criterios técnicos en el desarrollo de los procesos, facilitando el desarrollo de los procesos</t>
  </si>
  <si>
    <t>Impulsar el desarrollo de los procesos atendiendo las directrices institucionales y aportando criterios para el mejoramiento continuo</t>
  </si>
  <si>
    <t>Analizar información y requerimientos de los procesos de la entidad para aportar a la toma de decisiones con fundamento en criterios técnicos y objetivos</t>
  </si>
  <si>
    <t>Orientación al Cliente</t>
  </si>
  <si>
    <t>Orientación a Resultados</t>
  </si>
  <si>
    <t>Establecer criterios profesionales y transmitir su concepto de manera comprensible para los diferentes perfiles, contribuyendo a la solución de problemas</t>
  </si>
  <si>
    <t>Disposición permanente para garantizar el cumplimiento de las metas y la buena imagen institucional incluyendo aportes que van mas alla del simple cumplimiento de funciones.</t>
  </si>
  <si>
    <t>Conocimiento de las necesidades de los clientes externos y actuación eficaz para aportar a su satisfacción en el marco de las competencias y procesos institucionales</t>
  </si>
  <si>
    <t>Canalización de esferzos para garantizar la oportunidad y calidad de los resultados esperados de su labor</t>
  </si>
  <si>
    <t>PLAN INDIVIDUAL DE TRABAJO</t>
  </si>
  <si>
    <t>Nivel</t>
  </si>
  <si>
    <t>D-101 Director de Control Interno</t>
  </si>
  <si>
    <t>D-102 Director de Desarrollo Institucional</t>
  </si>
  <si>
    <t>D-103 Director Administrativo y Financiero</t>
  </si>
  <si>
    <t>D-104 Director de Asuntos Jurídicos</t>
  </si>
  <si>
    <t>D-105 Director de Registros Públicos</t>
  </si>
  <si>
    <t>D-106 Director de Promoción y Desarrollo</t>
  </si>
  <si>
    <t>P-301 Coordinador de Servicios Territoriales</t>
  </si>
  <si>
    <t>P-302 Coordinador de Planeación</t>
  </si>
  <si>
    <t>P-303 Coordinador de Sistema de Información</t>
  </si>
  <si>
    <t>P-304 Coordinador Financiero</t>
  </si>
  <si>
    <t>P-305 Coordinador de Registro</t>
  </si>
  <si>
    <t>P-201 Profesional II de Talento Humano</t>
  </si>
  <si>
    <t>P-202 Profesional II de Revisión Jurídica</t>
  </si>
  <si>
    <t>P-203 Profesional II de Gestión de Calidad</t>
  </si>
  <si>
    <t>P-204 Profesional II de Tesorería</t>
  </si>
  <si>
    <t>P-205 Profesional II de Contratación</t>
  </si>
  <si>
    <t>P-206 Profesional II de Apoyo Jurídico</t>
  </si>
  <si>
    <t>P-207 Profesional II de Servicios Jurídicos</t>
  </si>
  <si>
    <t>P-208 Profesional II de Control Interno</t>
  </si>
  <si>
    <t>P-101 Profesional I de Soporte Tecnológico</t>
  </si>
  <si>
    <t xml:space="preserve">P-102 Profesional I de Comunicaciones </t>
  </si>
  <si>
    <t>P-103 Profesional I de Gestión Documental</t>
  </si>
  <si>
    <t>P-104 Profesional I de Presupuesto y Contabilidad</t>
  </si>
  <si>
    <t>P-105 Profesional I de Nómina e Inventarios</t>
  </si>
  <si>
    <t>P-106 Profesional I de Revisión Financiera</t>
  </si>
  <si>
    <t>P-107 Profesional I de Gestión de Proyectos</t>
  </si>
  <si>
    <t>T-201 Técnico II de Registro y CAE</t>
  </si>
  <si>
    <t>T-202 Técnico II de Promoción y Servicios</t>
  </si>
  <si>
    <t>T-101 Técnico I de Dirección y Protocolo</t>
  </si>
  <si>
    <t>T-102 Técnico I de Servicio al Cliente</t>
  </si>
  <si>
    <t>T-103 Técnico I de P.Q.R.S.</t>
  </si>
  <si>
    <t>T-104 Técnico I de Contabilidad</t>
  </si>
  <si>
    <t>T-105 Técnico I de Compras</t>
  </si>
  <si>
    <t>O-201 Operador de Logística</t>
  </si>
  <si>
    <t>O-202 Operador de Registro</t>
  </si>
  <si>
    <t>O-203 Operador de Archivo</t>
  </si>
  <si>
    <t>O-204 Operador de Información</t>
  </si>
  <si>
    <t>O-205 Operador de Área</t>
  </si>
  <si>
    <t>O-206 Operador de Correspondencia</t>
  </si>
  <si>
    <t>O-101 Operario de Servicios Generales</t>
  </si>
  <si>
    <t>PRESIDENCIA</t>
  </si>
  <si>
    <t>CENTRO DE MASC</t>
  </si>
  <si>
    <t>CENTRO DE ATENCIÓN MÓVIL</t>
  </si>
  <si>
    <t>ÁREA DE TALENTO HUMANO</t>
  </si>
  <si>
    <t xml:space="preserve">DIRECCIÓN DE CONTROL INTERNO </t>
  </si>
  <si>
    <t>DIRECCIÓN DE DESARROLLO INSTITUCIONAL</t>
  </si>
  <si>
    <t>DIRECCIÓN ADMINISTRATIVA Y FINANCIERA</t>
  </si>
  <si>
    <t>DIRECCIÓN DE ASUNTOS JURÍDICOS</t>
  </si>
  <si>
    <t>DIRECCIÓN DE REGISTROS PÚBLICOS</t>
  </si>
  <si>
    <t>DIRECCIÓN DE PROMOCIÓN Y DESARROLLO</t>
  </si>
  <si>
    <t>CENTRO DE ATENCIÓN REGIONAL FUNZA</t>
  </si>
  <si>
    <t>CENTRO DE ATENCIÓN REGIONAL VILLETA</t>
  </si>
  <si>
    <t>CENTRO DE ATENCIÓN REGIONAL PACHO</t>
  </si>
  <si>
    <t>D-201 Presidente Ejecutivo</t>
  </si>
  <si>
    <t>Diseñar e implementar programas de seguimiento a la gestión, auditoría interna y evaluación independiente que aporten a la entidad elementos para el mejoramiento continuo y el aseguramiento de la calidad.</t>
  </si>
  <si>
    <t>Diseñar y dirigir proyectos de fortalecimiento organizacional que sustenten de manera efectiva el cumplimiento de las obligaciones legales y el logro de los objetivos, elevando la calidad en la prestación de los servicios, posicionando la imagen de la entidad y proyectando la gestión en el desarrollo regional.</t>
  </si>
  <si>
    <t>Administrar los recursos de la Cámara de Comercio garantizando su eficiente orientación al cumplimiento de los objetivos institucionales y maximizando las condiciones de oportunidad, calidad y sostenibilidad financiera.</t>
  </si>
  <si>
    <t>Orientar las actuaciones de la entidad para garantizar el cumplimiento del marco normativo vigente, asegurando la legalidad de las actuaciones y la observancia de las responsabilidades jurídicas.</t>
  </si>
  <si>
    <t>Administrar los registros públicos de actividades mercantiles, empresariales y sociales de competencia de la Cámara de Comercio promoviendo la consolidación de empresas, la formalización de actividades económicas y la confiabilidad de la información.</t>
  </si>
  <si>
    <t>Direccionar proyectos y estrategias de promoción que fortalezcan el desarrollo comercial y empresarial en la región y que motiven la vinculación de los actores económicos, sociales e institucionales con la Cámara de Comercio.</t>
  </si>
  <si>
    <t>Orientar y controlar la prestación de servicios y la implementación de estrategias de presencia institucional en la jurisdicción, a través de los Centros de Atención, garantizando la articulación con los procesos y proyectos de la Cámara y facilitando el acceso a los servicios para elevar los niveles de satisfacción de los usuarios.</t>
  </si>
  <si>
    <t>Implementar metodologías de planeación, seguimiento y evaluación que faciliten la interacción de todas las áreas de la entidad para el cumplimiento de la misión y el logro de los objetivos, brindando el apoyo técnico, consolidando y validando la información para la toma de decisiones.</t>
  </si>
  <si>
    <t>Diseñar e implementar herramientas tecnológicas para la administración, gestión y protección de la información, apoyando eficazmente el desarrollo de los procesos y salvaguardando la responsabilidad de la Cámara en el uso y validez de los datos.</t>
  </si>
  <si>
    <t>Orientar y controlar las operaciones de registro, validación y análisis de los hechos financieros de la entidad, conforme a las decisiones de la dirección y los parámetros técnicos y normativos aplicables.</t>
  </si>
  <si>
    <t>Controlar la operación de los servicios de registro público y formalización de actividades económicas y sociales atendiendo los parámetros legales y las directrices institucionales para elevar los niveles de calidad en los productos y satisfacción de los usuarios.</t>
  </si>
  <si>
    <t>Administrar los procesos de selección, vinculación, administración, desarrollo y evaluación del personal que presta sus servicios en la Cámara de Comercio promoviendo la conformación de equipos de trabajo eficientes y motivando altos niveles de desempeño que impacten la calidad de los servicios.</t>
  </si>
  <si>
    <t>Verificar el cumplimiento de los requisitos legales y la consistencia de la información presentada por las personas naturales o jurídicas que ejercen actividades económicas o sociales en la jurisdicción, garantizando la confiabilidad de los registros públicos y la oportunidad y objetividad en los trámites.</t>
  </si>
  <si>
    <t>Diseñar y controlar la implementación y aseguramiento del Sistema de Gestión de Calidad de la entidad promoviendo la cultura organizacional basada en la operación por procesos, la trazabilidad de los registros, la evaluación y el mejoramiento continuo.</t>
  </si>
  <si>
    <t>Administrar el flujo de recursos financieros atendiendo los lineamientos de la dirección, los procedimientos establecidos y contribuyendo a la estabilidad financiera de la entidad.</t>
  </si>
  <si>
    <t>Desarrollar procesos de adquisición de bienes y servicios con base en la normatividad vigente, los procedimientos aplicables y las decisiones de la Junta Directiva y la Presidencia, atendiendo oportunamente los requerimientos de operación e inversión y protegiendo los intereses jurídicos y patrimoniales de la entidad.</t>
  </si>
  <si>
    <t>Desarrollar actividades de orientación y soporte jurídico en los procesos de la Cámara, protegiendo las responsabilidades legales y patrimoniales</t>
  </si>
  <si>
    <t>Organizar, promover y controlar la prestación de servicios de naturaleza e impacto jurídico asignados por autoridades, demandados por los usuarios y en la representación de la Cámara para la defensa de sus intereses, aplicando criterios de legalidad y justicia.</t>
  </si>
  <si>
    <t>Aplicar técnicas de auditoría y metodologías de seguimiento que aporten al fortalecimiento del Sistema de Control Interno y al mejoramiento de los procesos.</t>
  </si>
  <si>
    <t>Implementar programas de modernización, mantenimiento y operación de los recursos tecnológicos de la entidad, brindando soporte eficiente y oportuno en la operación de los procesos.</t>
  </si>
  <si>
    <t>Diseñar e implementar estrategias de difusión, promoción, marketing y orientación a los usuarios, facilitando la integración de los procesos, la presencia institucional y el mejoramiento de los niveles de satisfacción.</t>
  </si>
  <si>
    <t>Organizar y proteger los archivos de la entidad dando cumplimiento a los parámetros técnicos y legales de gestión documental y velando por la conservación de la memoria histórica y la transparencia en los procesos.</t>
  </si>
  <si>
    <t>Procesar y analizar los registros financieros para controlar y consolidar la ejecución presupuestal y los estados financieros atendiendo parámetros técnicos y reflejando los hechos económicos de manera confiable, ofreciendo insumos para la toma de decisiones y la rendición de cuentas.</t>
  </si>
  <si>
    <t>Administrar las operaciones financieras, contables y administrativas de nómina e inventarios asegurando el cumplimiento de las obligaciones legales, la racionalidad de los efectos económicos y la protección de riesgos.</t>
  </si>
  <si>
    <t>Verificar el cumplimiento de los requisitos legales y la consistencia de la información presentada por las personas naturales o jurídicas que solicitan inscripción o renovación del Registro Único de Proponentes y el Registro Único Empresarial, garantizando la confiabilidad, oportunidad y objetividad en los trámites.</t>
  </si>
  <si>
    <t>Diseñar y controlar la implementación de estrategias de expansión y fortalecimiento de los servicios ofrecidos por la Cámara para la promoción de las actividades económicas en la jurisdicción, potencializando las oportunidades del entorno y articulando acciones con los usuarios registrados y/o afiliados.</t>
  </si>
  <si>
    <t>Ejecutar procedimientos de asesoría, verificación, recepción y liquidación de los trámites de registro público y formalización de actividades mercantiles, económicas y sociales solicitados por los usuarios, atendiendo los requisitos y normatividad aplicable.</t>
  </si>
  <si>
    <t>Ejecutar estrategias para el diseño, implementación y evaluación del portafolio de servicios de promoción y desarrollo de las actividades económicas y sociales ofertado por la Cámara de Comercio, motivando y focalizando la participación de beneficiarios en toda la jurisdicción.</t>
  </si>
  <si>
    <t>Desarrollar actividades de apoyo administrativo y relaciones institucionales propias de la Alta Dirección de la entidad aportando al adecuado flujo de los procedimientos relacionados con manejo de información, atención al usuario, agenda y comunicaciones.</t>
  </si>
  <si>
    <t>Brindar atención personalizada a la población objetivo de los servicios y proyectos de la Cámara de Comercio orientado la realización de trámites, motivando la vinculación a través del portafolio de servicios y apoyando el desarrollo de procedimientos con actividades operativas que faciliten la interacción con el usuario.</t>
  </si>
  <si>
    <t>Ejecutar protocolos de atención de Peticiones, Quejas, Reclamos y Sugerencias aportadas por los usuarios de la Cámara velando por la oportunidad y eficacia de las respuestas y aportando información para la definición de planes de mejoramiento.</t>
  </si>
  <si>
    <t xml:space="preserve">Elaborar registros financieros y contables siguiendo criterios, técnicas y procedimientos establecidos para brindar confiabilidad y coherencia entre los sistemas de información y los soportes de las operaciones realizadas por la entidad. </t>
  </si>
  <si>
    <t>Brindar soporte administrativo y operativo en el desarrollo de los procesos contractuales adelantados por la cámara de comercio dando cumplimiento a los principios de transparencia, economía y celeridad.</t>
  </si>
  <si>
    <t>Atender requerimientos operativos en el desarrollo de las actividades propias de la Cámara facilitando la disposición, protección y adecuada operación de los recursos en los lugares, momentos y condiciones apropiadas de conformidad con los planes, cronogramas o instrucciones señaladas por los responsables.</t>
  </si>
  <si>
    <t>Desarrollar actividades de recaudo y apoyo administrativo en materia de Registros Públicos para el adecuado flujo de los procedimientos, el manejo y la protección de los recursos y la información del área.</t>
  </si>
  <si>
    <t>Aplicar técnicas y procedimientos de gestión documental para la organización, clasificación, trámite y conservación de los archivos generados en las diferentes áreas de la entidad protegiendo la información y facilitando su consulta.</t>
  </si>
  <si>
    <t>Orientar a los usuarios externos sobre la oferta vigente, requisitos y procedimientos para acceder a los servicios de la Cámara de Comercio o para tramitar asuntos de su interés asociados a la misionalidad y funciones de la entidad, brindando una atención de calidad que posicione la imagen institucional y facilite los trámites tanto al usuario como a la entidad.</t>
  </si>
  <si>
    <t>Desarrollar actividades de apoyo administrativo en la dependencia asignada para el adecuado flujo de los procedimientos relacionados con atención al usuario, agenda y comunicaciones, manejo y protección de información y demás recursos del área.</t>
  </si>
  <si>
    <t>Tramitar la correspondencia interna y externa garantizando el oportuno y adecuado registro, distribución y seguimiento conforme a los procedimientos y protocolos vigentes.</t>
  </si>
  <si>
    <t>Ejecutar labores operativas para garantizar el orden, la pulcritud y el bienestar en las instalaciones de la Cámara de Comercio o los puntos de atención que se instalen con carácter permanente o provisional, aportando al fortalecimiento del clima laboral y la imagen institucional.</t>
  </si>
  <si>
    <t>Fuente de Verificación</t>
  </si>
  <si>
    <t>Metas del Área Relacionadas</t>
  </si>
  <si>
    <t>Identificación</t>
  </si>
  <si>
    <t>Clientes Externos</t>
  </si>
  <si>
    <t>Clientes Internos</t>
  </si>
  <si>
    <t>Próximo seguimiento:</t>
  </si>
  <si>
    <t>RECUERDE: El puntaje acumulado debe ser superior al 65% para que su evaluación sea ACEPTABLE, superior a 80% para ser SATISFACTORIA o superior a 90% para ser EXCELENTE</t>
  </si>
  <si>
    <t>Habilidad</t>
  </si>
  <si>
    <t>COMUNICACIÓN ASERTIVA</t>
  </si>
  <si>
    <t>TOMA DE DECISIONES</t>
  </si>
  <si>
    <t>COMPRENSIÓN DE PROCESOS</t>
  </si>
  <si>
    <t>LIDERAZGO</t>
  </si>
  <si>
    <t>DIRECTIVO</t>
  </si>
  <si>
    <t>TRABAJO EN EQUIPO</t>
  </si>
  <si>
    <t>P-3</t>
  </si>
  <si>
    <t>ORGANIZACIÓN</t>
  </si>
  <si>
    <t>ORIENTACIÓN AL CLIENTE</t>
  </si>
  <si>
    <t>COMPROMISO</t>
  </si>
  <si>
    <t>CAPACIDAD DE GESTIÓN</t>
  </si>
  <si>
    <t>CAPACIDAD DE ANÁLISIS</t>
  </si>
  <si>
    <t>P-208</t>
  </si>
  <si>
    <t>CONCENTRACIÓN</t>
  </si>
  <si>
    <t>TRABAJO BAJO PRESIÓN</t>
  </si>
  <si>
    <t>ORIENTACIÓN A RESULTADOS</t>
  </si>
  <si>
    <t>Capacidad de Gestión</t>
  </si>
  <si>
    <t>Capacidad de Análísis</t>
  </si>
  <si>
    <t>PLANEACIÓN</t>
  </si>
  <si>
    <t>Articular la formulación y ejecución de planes y proyectos del área atendiendo los lineamientos de la dirección y aportando criterios técnicos</t>
  </si>
  <si>
    <t>Identificar y analizar factores claves de interrelación de los procesos de la entidad aportando al mejoramiento continuo de los servicios</t>
  </si>
  <si>
    <t>Actuación proactiva para desarrollar estrategias y consolidar alianzas que faciliten el logro de los objetivos</t>
  </si>
  <si>
    <t>Rigurosidad en la aplicación de métodos acordes con los procedimientos establecidos para la protección y uso de la información, bienes u otros recursos a su cargo.</t>
  </si>
  <si>
    <t>Capacidad de autocontrol ante situaciones críticas sin afectar la calidad de los resultados ni las relaciones con clientes internos o externos</t>
  </si>
  <si>
    <t>SEGUIMIENTO CUALITATIVO</t>
  </si>
  <si>
    <t>SEGUMIENTO PROGRAMADO</t>
  </si>
  <si>
    <t>EVALUACIÓN CUANTITATIVA</t>
  </si>
  <si>
    <t>Logro</t>
  </si>
  <si>
    <t>CORTE DE EVALUACIÓN</t>
  </si>
  <si>
    <r>
      <rPr>
        <b/>
        <sz val="8"/>
        <color rgb="FF000000"/>
        <rFont val="Arial"/>
        <family val="2"/>
      </rPr>
      <t>0-65</t>
    </r>
    <r>
      <rPr>
        <sz val="8"/>
        <color rgb="FF000000"/>
        <rFont val="Arial"/>
        <family val="2"/>
      </rPr>
      <t xml:space="preserve">: </t>
    </r>
    <r>
      <rPr>
        <sz val="7"/>
        <color rgb="FF000000"/>
        <rFont val="Arial"/>
        <family val="2"/>
      </rPr>
      <t xml:space="preserve">Desempeño inadecuado que afecta los procesos y/o la imagen institucional. </t>
    </r>
    <r>
      <rPr>
        <b/>
        <sz val="8"/>
        <color rgb="FF000000"/>
        <rFont val="Arial"/>
        <family val="2"/>
      </rPr>
      <t xml:space="preserve">66-80: </t>
    </r>
    <r>
      <rPr>
        <sz val="7"/>
        <color rgb="FF000000"/>
        <rFont val="Arial"/>
        <family val="2"/>
      </rPr>
      <t xml:space="preserve">Dificultades en el desempeño asociadas a quejas, requerimientos y/o conflictos. </t>
    </r>
    <r>
      <rPr>
        <b/>
        <sz val="8"/>
        <color rgb="FF000000"/>
        <rFont val="Arial"/>
        <family val="2"/>
      </rPr>
      <t>81-90:</t>
    </r>
    <r>
      <rPr>
        <sz val="8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Desempeño adecuado para el flujo normal de los procesos y resultados esperados. </t>
    </r>
    <r>
      <rPr>
        <b/>
        <sz val="8"/>
        <color rgb="FF000000"/>
        <rFont val="Arial"/>
        <family val="2"/>
      </rPr>
      <t>91-100:</t>
    </r>
    <r>
      <rPr>
        <sz val="8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Desempeño que satisface criterios de calidad y aporta al mejoramiento continuo con resultados que superan los requerimientos.</t>
    </r>
  </si>
  <si>
    <t>COMPONENTE</t>
  </si>
  <si>
    <t>OBSERVACIONES</t>
  </si>
  <si>
    <t>Disposición permanente para garantizar el logro de las metas y la buena imagen institucional incluyendo aportes que van mas alla del simple cumplimiento de funciones.</t>
  </si>
  <si>
    <t>Conocimiento de las necesidades de los clientes y actuación eficaz para aportar a su satisfacción en el marco de las competencias y procesos institucionales</t>
  </si>
  <si>
    <t>VIGENCIA CONTRATO</t>
  </si>
  <si>
    <t>INDEFINIDO</t>
  </si>
  <si>
    <t>Concepto Avance</t>
  </si>
  <si>
    <t>ÓPTIMO</t>
  </si>
  <si>
    <t>ADECUADO</t>
  </si>
  <si>
    <t>CRÍTICO</t>
  </si>
  <si>
    <t>INFERIOR</t>
  </si>
  <si>
    <t>Evidencias de Seguimiento</t>
  </si>
  <si>
    <t>Teniendo en cuenta la ponderación del componente, su nivel de avance es</t>
  </si>
  <si>
    <t>CONCEPTO GENERAL DE AVANCE EN LOS FACTORES DE EVALUACIÓN</t>
  </si>
  <si>
    <t>Puntaje del área a criterio del Presidente Ejecutivo</t>
  </si>
  <si>
    <r>
      <rPr>
        <b/>
        <sz val="8"/>
        <color rgb="FF000000"/>
        <rFont val="Arial"/>
        <family val="2"/>
      </rPr>
      <t xml:space="preserve">100-91: </t>
    </r>
    <r>
      <rPr>
        <sz val="7"/>
        <color rgb="FF000000"/>
        <rFont val="Arial"/>
        <family val="2"/>
      </rPr>
      <t xml:space="preserve">Ha sido merecedor de reconocimientos por su ejemplar desempeño y/o comportamiento. </t>
    </r>
    <r>
      <rPr>
        <b/>
        <sz val="8"/>
        <color rgb="FF000000"/>
        <rFont val="Arial"/>
        <family val="2"/>
      </rPr>
      <t>90-61:</t>
    </r>
    <r>
      <rPr>
        <sz val="7"/>
        <color rgb="FF000000"/>
        <rFont val="Arial"/>
        <family val="2"/>
      </rPr>
      <t xml:space="preserve"> Cumple con los reglamentos de manera satisfactoria. </t>
    </r>
    <r>
      <rPr>
        <b/>
        <sz val="8"/>
        <color rgb="FF000000"/>
        <rFont val="Arial"/>
        <family val="2"/>
      </rPr>
      <t>60-31:</t>
    </r>
    <r>
      <rPr>
        <sz val="7"/>
        <color rgb="FF000000"/>
        <rFont val="Arial"/>
        <family val="2"/>
      </rPr>
      <t xml:space="preserve"> Su desempeño y/o comportamiento es  aceptable, acata llamados de atención y se preocupa por subsanar fallas.</t>
    </r>
    <r>
      <rPr>
        <b/>
        <sz val="8"/>
        <color rgb="FF000000"/>
        <rFont val="Arial"/>
        <family val="2"/>
      </rPr>
      <t xml:space="preserve"> 30-0:</t>
    </r>
    <r>
      <rPr>
        <sz val="7"/>
        <color rgb="FF000000"/>
        <rFont val="Arial"/>
        <family val="2"/>
      </rPr>
      <t xml:space="preserve"> Registra investigaciones y/o sanciones derivadas del incumplimiento de los reglamentos.En las evaluaciones de seguimiento el concepto general presenta nivel INFERIOR o CRÍTICO.</t>
    </r>
  </si>
  <si>
    <r>
      <rPr>
        <b/>
        <sz val="8"/>
        <color rgb="FF000000"/>
        <rFont val="Arial"/>
        <family val="2"/>
      </rPr>
      <t xml:space="preserve">100-91: </t>
    </r>
    <r>
      <rPr>
        <sz val="7"/>
        <color rgb="FF000000"/>
        <rFont val="Arial"/>
        <family val="2"/>
      </rPr>
      <t xml:space="preserve">Los resultados de auditoría o control son favorables gracias a acciones de merjora relacionadas directamente con su desempeño. </t>
    </r>
    <r>
      <rPr>
        <b/>
        <sz val="8"/>
        <color rgb="FF000000"/>
        <rFont val="Arial"/>
        <family val="2"/>
      </rPr>
      <t>90-61:</t>
    </r>
    <r>
      <rPr>
        <sz val="7"/>
        <color rgb="FF000000"/>
        <rFont val="Arial"/>
        <family val="2"/>
      </rPr>
      <t xml:space="preserve"> Su desempeño no es relevante en los conceptos de auditoría o control. </t>
    </r>
    <r>
      <rPr>
        <b/>
        <sz val="8"/>
        <color rgb="FF000000"/>
        <rFont val="Arial"/>
        <family val="2"/>
      </rPr>
      <t>60-31:</t>
    </r>
    <r>
      <rPr>
        <sz val="7"/>
        <color rgb="FF000000"/>
        <rFont val="Arial"/>
        <family val="2"/>
      </rPr>
      <t xml:space="preserve"> Se presentan observaciones o requerimientos subsanables sin generar responsabilidades. </t>
    </r>
    <r>
      <rPr>
        <b/>
        <sz val="8"/>
        <color rgb="FF000000"/>
        <rFont val="Arial"/>
        <family val="2"/>
      </rPr>
      <t>30-0:</t>
    </r>
    <r>
      <rPr>
        <sz val="7"/>
        <color rgb="FF000000"/>
        <rFont val="Arial"/>
        <family val="2"/>
      </rPr>
      <t xml:space="preserve"> Los hallazgos de auditoría y/o conceptos de órganos de control que constituyen requerimientos o no conformidades, están relacionados con su desempeño</t>
    </r>
  </si>
  <si>
    <r>
      <rPr>
        <b/>
        <sz val="8"/>
        <color rgb="FF000000"/>
        <rFont val="Arial"/>
        <family val="2"/>
      </rPr>
      <t>100-91:</t>
    </r>
    <r>
      <rPr>
        <sz val="7"/>
        <color rgb="FF000000"/>
        <rFont val="Arial"/>
        <family val="2"/>
      </rPr>
      <t xml:space="preserve"> Se evidencian reconocimientos de clientes internos y/o externos de cuyo logro forma parte su desempeño. </t>
    </r>
    <r>
      <rPr>
        <b/>
        <sz val="8"/>
        <color rgb="FF000000"/>
        <rFont val="Arial"/>
        <family val="2"/>
      </rPr>
      <t>90-61:</t>
    </r>
    <r>
      <rPr>
        <b/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El desempeño no se relaciona con manifestaciones positivas ni negativas de los clientes internos y/o externos, o existe balance entre unas y otras. </t>
    </r>
    <r>
      <rPr>
        <b/>
        <sz val="8"/>
        <color rgb="FF000000"/>
        <rFont val="Arial"/>
        <family val="2"/>
      </rPr>
      <t xml:space="preserve">60-31: </t>
    </r>
    <r>
      <rPr>
        <sz val="7"/>
        <color rgb="FF000000"/>
        <rFont val="Arial"/>
        <family val="2"/>
      </rPr>
      <t xml:space="preserve">Se evidencian manifestaciones de inconformidad de clientes internos y/o externos en el desempeño de las funciones o en servicios o procesos de los cuales participa. </t>
    </r>
    <r>
      <rPr>
        <b/>
        <sz val="8"/>
        <color rgb="FF000000"/>
        <rFont val="Arial"/>
        <family val="2"/>
      </rPr>
      <t>30-0:</t>
    </r>
    <r>
      <rPr>
        <b/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Su desempeño o actitud genera daños a la entidad por denuncias, perdida de oportunidades o mala prensa relacionada con clientes internos y/o externos </t>
    </r>
  </si>
  <si>
    <t>IDENTIFICACION</t>
  </si>
  <si>
    <t>AMAYA CRISTANCHO NELSON JASETH</t>
  </si>
  <si>
    <t xml:space="preserve">BARRAGAN ALFARO OMAR EMILIO </t>
  </si>
  <si>
    <t>BARRIGA RODRIGUEZ CARLOS ALBERTO</t>
  </si>
  <si>
    <t>BEDOYA CUBILLOS ANGELICA PATRICIA</t>
  </si>
  <si>
    <t>BELLO  BELTRAN CLARA INES</t>
  </si>
  <si>
    <t>BELTRAN MIRANDA MARTA ELSY</t>
  </si>
  <si>
    <t>BETANCOURT SANDOVAL CLAUDIA JULIETA</t>
  </si>
  <si>
    <t xml:space="preserve">BERMUDEZ  DIAZ PEDRO PABLO </t>
  </si>
  <si>
    <t>BERNAL RAMIREZ NADYA ESPERANZA</t>
  </si>
  <si>
    <t xml:space="preserve">BOLIVAR CEPEDA CARLOS ROGELIO </t>
  </si>
  <si>
    <t xml:space="preserve">CADENA MOLANO JOHNNATAN </t>
  </si>
  <si>
    <t>CAÑÓN ROBAYO GLORIA ESPERANZA</t>
  </si>
  <si>
    <t>CARRILLO BERNAL LEIDY PAOLA</t>
  </si>
  <si>
    <t>CONTRERAS ALDANA BLANCA LILIA</t>
  </si>
  <si>
    <t>CONTRERAS AREVALO DIANA PAOLA</t>
  </si>
  <si>
    <t xml:space="preserve">CRUZ PUERTO PAULA CATALINA </t>
  </si>
  <si>
    <t xml:space="preserve">CUERVO ROMERO LUZ MARINA </t>
  </si>
  <si>
    <t xml:space="preserve">CALDERON TEUTA LUISA ALEJANDRA </t>
  </si>
  <si>
    <t>DELGADO AVENDAÑO GONZALO</t>
  </si>
  <si>
    <t>GARCIA AMAYA EDITH JOHANNA</t>
  </si>
  <si>
    <t xml:space="preserve">GOMEZ PICO LAURA CATALINA </t>
  </si>
  <si>
    <t xml:space="preserve">GOMEZ SIERRA HUGO CARLOS JOSE </t>
  </si>
  <si>
    <t>GONZALEZ RAMIREZ XIOMARA GISELLE</t>
  </si>
  <si>
    <t xml:space="preserve">GUZMAN MORALES LIDA EDITH </t>
  </si>
  <si>
    <t xml:space="preserve">HAMON CALDERON OMAR HERNANDO </t>
  </si>
  <si>
    <t>HERRERA CONTRERAS JENNIFER TATIANA</t>
  </si>
  <si>
    <t>LARA PIÑEROS LICETH PAOLA</t>
  </si>
  <si>
    <t>LOPEZ SALAZAR  EDWIN GONZALO</t>
  </si>
  <si>
    <t>LOPEZ SANABRIA  GLORIA EDILSA</t>
  </si>
  <si>
    <t xml:space="preserve">LOTERO SANABRIA DEYBI  FERNANDO </t>
  </si>
  <si>
    <t>MARTINEZ PARRA MARLENY</t>
  </si>
  <si>
    <t xml:space="preserve">MEDINA HERNANDEZ NANCY YAMILE </t>
  </si>
  <si>
    <t>MONTENEGRO ROA NICOLÁS EFRAÍN</t>
  </si>
  <si>
    <t xml:space="preserve">MORENO PULIDO SANDRA PATRICIA </t>
  </si>
  <si>
    <t xml:space="preserve">MUÑOZ FORERO ANDREA VIVIANA </t>
  </si>
  <si>
    <t>NAVARRETE HERNANDEZ MARIA ELISA</t>
  </si>
  <si>
    <t xml:space="preserve">NOVOA DURAN EDWARD STIVEN </t>
  </si>
  <si>
    <t>OLAYA DIAZ CLAUDIA YULIETH</t>
  </si>
  <si>
    <t>ORJUELA RODRIGUEZ NELLY</t>
  </si>
  <si>
    <t xml:space="preserve">ORTIZ SANABRIA HERNANDO </t>
  </si>
  <si>
    <t xml:space="preserve">OSORIO MORENO LUZ EUGENIA </t>
  </si>
  <si>
    <t>OSORIO PARADA CLAUDIA MARISOL</t>
  </si>
  <si>
    <t xml:space="preserve">PEÑA ORTIZ GLORIA INES </t>
  </si>
  <si>
    <t>PERDOMO GONZALEZ DIEGO ALEJANDRO</t>
  </si>
  <si>
    <t xml:space="preserve">PIRA CARDENAS ANA LIGIA </t>
  </si>
  <si>
    <t>PULIDO HERNANDEZ EDGAR HERNAN</t>
  </si>
  <si>
    <t xml:space="preserve">QUIJANO MENDIETA ANGI PAOLA </t>
  </si>
  <si>
    <t xml:space="preserve">RAMIREZ CHAVES SANDY MILENA </t>
  </si>
  <si>
    <t xml:space="preserve">RAMIREZ MALDONADO NINA BEATRIZ </t>
  </si>
  <si>
    <t>RAMIREZ PINEDA TULIA PATRICIA</t>
  </si>
  <si>
    <t xml:space="preserve">RAMIREZ RAMIREZ EDWIN OSWALDO </t>
  </si>
  <si>
    <t xml:space="preserve">REINA BELTRAN ADRIANA MARCELA </t>
  </si>
  <si>
    <t>ROMERO URBINA CLAUDIA YASMIN</t>
  </si>
  <si>
    <t>SANCHEZ MARTINEZ GUSTAVO</t>
  </si>
  <si>
    <t xml:space="preserve">SANCHEZ RAMIRO </t>
  </si>
  <si>
    <t xml:space="preserve">SARMIENTO GOMEZ EDGAR MANUEL </t>
  </si>
  <si>
    <t>SERRANO HERNANDEZ HALBERT ROLANDO</t>
  </si>
  <si>
    <t>SUAREZ RAMIREZ KELLY PAOLA</t>
  </si>
  <si>
    <t>TELLEZ SEGURA JULIET KARIME</t>
  </si>
  <si>
    <t xml:space="preserve">TIPACOQUE MARTINEZ NELSON </t>
  </si>
  <si>
    <t>TRIANA GOMEZ KELLY CONSTANZA</t>
  </si>
  <si>
    <t>TRIANA TORRES DIEGO ANDRÉS</t>
  </si>
  <si>
    <t>URIBE RAMIREZ PAOLA ANDREA</t>
  </si>
  <si>
    <t>VARELA AMARILES LORENA PATRICIA</t>
  </si>
  <si>
    <t>TORRES CARRILLO NEIDY BIBIANA</t>
  </si>
  <si>
    <t>VELANDIA CAICEDO OSCAR DAVID</t>
  </si>
  <si>
    <t>VILLAMIZAR OLAYA LAURA FERNANDA</t>
  </si>
  <si>
    <t>ZAMBRANO BAEZ MARIA FERNANDA</t>
  </si>
  <si>
    <t>SANCHEZ ZABALA MARIA ALEXANDRA</t>
  </si>
  <si>
    <t>NOMBRE</t>
  </si>
  <si>
    <t>INICIO</t>
  </si>
  <si>
    <t>23/03717</t>
  </si>
  <si>
    <t>FIN</t>
  </si>
  <si>
    <t xml:space="preserve">INDEFINIDO </t>
  </si>
  <si>
    <t>PERIODO DE EVALUACIÓN</t>
  </si>
  <si>
    <t>Órganos de Control o Auditorías</t>
  </si>
  <si>
    <t>Compromiso Institucional</t>
  </si>
  <si>
    <t>Relaciones Laborales</t>
  </si>
  <si>
    <t>Cunplimiento de Reglamentos</t>
  </si>
  <si>
    <t>CONCEPTO</t>
  </si>
  <si>
    <t>ESCALA</t>
  </si>
  <si>
    <t>AREA</t>
  </si>
  <si>
    <t>CARGO</t>
  </si>
  <si>
    <t>PROPOSITO PRINCIPAL</t>
  </si>
  <si>
    <t>Fin del listado. Para nuevos cargos inserte filas arriba</t>
  </si>
  <si>
    <t>Desarrollo de Habilidades</t>
  </si>
  <si>
    <t>FOR-TH-21</t>
  </si>
  <si>
    <t>03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</si>
</sst>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3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7"/>
      <color rgb="FF000000"/>
      <name val="Arial Narrow"/>
      <family val="2"/>
    </font>
    <font>
      <sz val="1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8"/>
      <color theme="0" tint="-4.9989318521683403E-2"/>
      <name val="Arial"/>
      <family val="2"/>
    </font>
    <font>
      <b/>
      <sz val="10"/>
      <name val="Arial"/>
      <family val="2"/>
    </font>
    <font>
      <b/>
      <sz val="9"/>
      <color rgb="FF0070C0"/>
      <name val="Arial Narrow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297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5" fillId="4" borderId="1" xfId="0" applyNumberFormat="1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center" vertical="center" wrapText="1"/>
    </xf>
    <xf numFmtId="10" fontId="8" fillId="7" borderId="1" xfId="1" applyNumberFormat="1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9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0" xfId="0" applyFont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5" fillId="7" borderId="1" xfId="0" applyNumberFormat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/>
    <xf numFmtId="0" fontId="8" fillId="0" borderId="0" xfId="0" applyFont="1" applyFill="1" applyBorder="1" applyAlignment="1">
      <alignment vertical="center"/>
    </xf>
    <xf numFmtId="0" fontId="11" fillId="6" borderId="1" xfId="0" applyFont="1" applyFill="1" applyBorder="1"/>
    <xf numFmtId="0" fontId="6" fillId="0" borderId="7" xfId="0" applyFont="1" applyBorder="1" applyAlignment="1">
      <alignment vertical="center"/>
    </xf>
    <xf numFmtId="0" fontId="19" fillId="0" borderId="0" xfId="0" applyFont="1"/>
    <xf numFmtId="0" fontId="6" fillId="0" borderId="1" xfId="0" applyFont="1" applyBorder="1" applyAlignment="1">
      <alignment vertical="center"/>
    </xf>
    <xf numFmtId="9" fontId="6" fillId="7" borderId="7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center" wrapText="1"/>
    </xf>
    <xf numFmtId="0" fontId="1" fillId="0" borderId="0" xfId="0" applyFont="1"/>
    <xf numFmtId="0" fontId="13" fillId="2" borderId="0" xfId="0" applyFont="1" applyFill="1"/>
    <xf numFmtId="0" fontId="0" fillId="8" borderId="0" xfId="0" applyFill="1"/>
    <xf numFmtId="0" fontId="6" fillId="0" borderId="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0" xfId="0" applyAlignment="1"/>
    <xf numFmtId="0" fontId="10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/>
    </xf>
    <xf numFmtId="9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4" fontId="11" fillId="0" borderId="7" xfId="0" applyNumberFormat="1" applyFont="1" applyFill="1" applyBorder="1" applyAlignment="1"/>
    <xf numFmtId="14" fontId="7" fillId="0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21" fillId="0" borderId="5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21" fillId="0" borderId="6" xfId="0" applyNumberFormat="1" applyFont="1" applyBorder="1" applyAlignment="1">
      <alignment vertical="center" wrapText="1"/>
    </xf>
    <xf numFmtId="10" fontId="6" fillId="3" borderId="1" xfId="1" applyNumberFormat="1" applyFont="1" applyFill="1" applyBorder="1" applyAlignment="1">
      <alignment horizontal="center" vertical="center" wrapText="1"/>
    </xf>
    <xf numFmtId="9" fontId="24" fillId="0" borderId="5" xfId="0" applyNumberFormat="1" applyFont="1" applyBorder="1" applyAlignment="1">
      <alignment vertical="center" wrapText="1"/>
    </xf>
    <xf numFmtId="9" fontId="24" fillId="0" borderId="6" xfId="0" applyNumberFormat="1" applyFont="1" applyBorder="1" applyAlignment="1">
      <alignment vertical="center" wrapText="1"/>
    </xf>
    <xf numFmtId="9" fontId="6" fillId="7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3" fontId="28" fillId="0" borderId="21" xfId="0" applyNumberFormat="1" applyFont="1" applyBorder="1"/>
    <xf numFmtId="14" fontId="28" fillId="0" borderId="21" xfId="0" applyNumberFormat="1" applyFont="1" applyBorder="1"/>
    <xf numFmtId="14" fontId="28" fillId="10" borderId="21" xfId="0" applyNumberFormat="1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/>
    </xf>
    <xf numFmtId="9" fontId="5" fillId="7" borderId="1" xfId="0" applyNumberFormat="1" applyFont="1" applyFill="1" applyBorder="1" applyAlignment="1">
      <alignment horizontal="center" vertical="center" wrapText="1"/>
    </xf>
    <xf numFmtId="14" fontId="28" fillId="11" borderId="2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0" fontId="8" fillId="7" borderId="12" xfId="1" applyNumberFormat="1" applyFont="1" applyFill="1" applyBorder="1" applyAlignment="1">
      <alignment horizontal="center" vertical="center" wrapText="1"/>
    </xf>
    <xf numFmtId="9" fontId="6" fillId="7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31" fillId="12" borderId="1" xfId="0" applyNumberFormat="1" applyFont="1" applyFill="1" applyBorder="1" applyAlignment="1">
      <alignment horizontal="center" vertical="center" wrapText="1"/>
    </xf>
    <xf numFmtId="0" fontId="32" fillId="0" borderId="0" xfId="0" applyFont="1"/>
    <xf numFmtId="9" fontId="32" fillId="0" borderId="0" xfId="0" applyNumberFormat="1" applyFont="1"/>
    <xf numFmtId="9" fontId="32" fillId="0" borderId="0" xfId="1" applyFont="1"/>
    <xf numFmtId="10" fontId="7" fillId="0" borderId="1" xfId="0" applyNumberFormat="1" applyFont="1" applyBorder="1" applyAlignment="1">
      <alignment horizontal="center" vertical="center" wrapText="1"/>
    </xf>
    <xf numFmtId="10" fontId="15" fillId="0" borderId="1" xfId="1" applyNumberFormat="1" applyFont="1" applyFill="1" applyBorder="1" applyAlignment="1">
      <alignment horizontal="center" vertical="center" wrapText="1"/>
    </xf>
    <xf numFmtId="10" fontId="7" fillId="0" borderId="7" xfId="1" applyNumberFormat="1" applyFont="1" applyFill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4" fontId="11" fillId="13" borderId="7" xfId="0" applyNumberFormat="1" applyFont="1" applyFill="1" applyBorder="1" applyAlignment="1"/>
    <xf numFmtId="9" fontId="8" fillId="1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10" fontId="4" fillId="13" borderId="1" xfId="1" applyNumberFormat="1" applyFont="1" applyFill="1" applyBorder="1" applyAlignment="1">
      <alignment horizontal="center" vertical="center" wrapText="1"/>
    </xf>
    <xf numFmtId="3" fontId="28" fillId="15" borderId="21" xfId="0" applyNumberFormat="1" applyFont="1" applyFill="1" applyBorder="1"/>
    <xf numFmtId="3" fontId="28" fillId="0" borderId="21" xfId="0" applyNumberFormat="1" applyFont="1" applyFill="1" applyBorder="1"/>
    <xf numFmtId="3" fontId="28" fillId="15" borderId="21" xfId="0" applyNumberFormat="1" applyFont="1" applyFill="1" applyBorder="1" applyAlignment="1">
      <alignment horizontal="right" vertical="center"/>
    </xf>
    <xf numFmtId="0" fontId="28" fillId="15" borderId="21" xfId="0" applyFont="1" applyFill="1" applyBorder="1"/>
    <xf numFmtId="0" fontId="28" fillId="0" borderId="21" xfId="0" applyFont="1" applyFill="1" applyBorder="1"/>
    <xf numFmtId="0" fontId="28" fillId="15" borderId="21" xfId="0" applyFont="1" applyFill="1" applyBorder="1" applyAlignment="1">
      <alignment horizontal="left" vertical="center"/>
    </xf>
    <xf numFmtId="14" fontId="28" fillId="15" borderId="21" xfId="0" applyNumberFormat="1" applyFont="1" applyFill="1" applyBorder="1"/>
    <xf numFmtId="14" fontId="28" fillId="0" borderId="21" xfId="0" applyNumberFormat="1" applyFont="1" applyFill="1" applyBorder="1" applyAlignment="1">
      <alignment horizontal="right"/>
    </xf>
    <xf numFmtId="14" fontId="28" fillId="0" borderId="21" xfId="0" applyNumberFormat="1" applyFont="1" applyFill="1" applyBorder="1"/>
    <xf numFmtId="14" fontId="28" fillId="4" borderId="21" xfId="0" applyNumberFormat="1" applyFont="1" applyFill="1" applyBorder="1" applyAlignment="1">
      <alignment horizontal="center"/>
    </xf>
    <xf numFmtId="14" fontId="28" fillId="3" borderId="21" xfId="0" applyNumberFormat="1" applyFont="1" applyFill="1" applyBorder="1" applyAlignment="1">
      <alignment horizontal="center"/>
    </xf>
    <xf numFmtId="14" fontId="28" fillId="16" borderId="21" xfId="0" applyNumberFormat="1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 vertical="center" wrapText="1"/>
    </xf>
    <xf numFmtId="14" fontId="7" fillId="13" borderId="1" xfId="0" applyNumberFormat="1" applyFont="1" applyFill="1" applyBorder="1" applyAlignment="1">
      <alignment horizontal="center" vertical="center"/>
    </xf>
    <xf numFmtId="14" fontId="7" fillId="13" borderId="1" xfId="0" applyNumberFormat="1" applyFont="1" applyFill="1" applyBorder="1" applyAlignment="1" applyProtection="1">
      <alignment horizontal="center" vertical="center"/>
    </xf>
    <xf numFmtId="9" fontId="7" fillId="13" borderId="1" xfId="1" applyFont="1" applyFill="1" applyBorder="1" applyAlignment="1">
      <alignment horizontal="center" vertical="center" wrapText="1"/>
    </xf>
    <xf numFmtId="9" fontId="7" fillId="13" borderId="1" xfId="1" applyNumberFormat="1" applyFont="1" applyFill="1" applyBorder="1" applyAlignment="1">
      <alignment horizontal="center" vertical="center" wrapText="1"/>
    </xf>
    <xf numFmtId="164" fontId="7" fillId="13" borderId="1" xfId="1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9" fontId="7" fillId="13" borderId="1" xfId="0" applyNumberFormat="1" applyFont="1" applyFill="1" applyBorder="1" applyAlignment="1">
      <alignment horizontal="center" vertical="center" wrapText="1"/>
    </xf>
    <xf numFmtId="14" fontId="0" fillId="13" borderId="1" xfId="0" applyNumberFormat="1" applyFill="1" applyBorder="1"/>
    <xf numFmtId="14" fontId="28" fillId="17" borderId="21" xfId="0" applyNumberFormat="1" applyFont="1" applyFill="1" applyBorder="1" applyAlignment="1">
      <alignment horizontal="center"/>
    </xf>
    <xf numFmtId="14" fontId="28" fillId="18" borderId="2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12" fillId="19" borderId="0" xfId="0" applyFont="1" applyFill="1" applyAlignment="1">
      <alignment horizontal="justify" vertical="top"/>
    </xf>
    <xf numFmtId="0" fontId="2" fillId="19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2" fillId="7" borderId="0" xfId="0" applyFont="1" applyFill="1" applyAlignment="1">
      <alignment horizontal="justify" vertical="top"/>
    </xf>
    <xf numFmtId="0" fontId="0" fillId="0" borderId="0" xfId="0" applyAlignment="1">
      <alignment horizontal="center"/>
    </xf>
    <xf numFmtId="0" fontId="0" fillId="20" borderId="0" xfId="0" applyFill="1" applyAlignment="1">
      <alignment vertical="top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5" fillId="0" borderId="0" xfId="0" applyFont="1" applyAlignment="1">
      <alignment horizontal="center" vertical="top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3" fontId="7" fillId="1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9" fontId="26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left" vertical="top" wrapText="1"/>
    </xf>
    <xf numFmtId="0" fontId="15" fillId="13" borderId="6" xfId="0" applyFont="1" applyFill="1" applyBorder="1" applyAlignment="1">
      <alignment horizontal="left" vertical="top" wrapText="1"/>
    </xf>
    <xf numFmtId="0" fontId="15" fillId="13" borderId="7" xfId="0" applyFont="1" applyFill="1" applyBorder="1" applyAlignment="1">
      <alignment horizontal="left" vertical="top" wrapText="1"/>
    </xf>
    <xf numFmtId="0" fontId="15" fillId="13" borderId="8" xfId="0" applyFont="1" applyFill="1" applyBorder="1" applyAlignment="1">
      <alignment horizontal="left" vertical="top" wrapText="1"/>
    </xf>
    <xf numFmtId="0" fontId="15" fillId="13" borderId="16" xfId="0" applyFont="1" applyFill="1" applyBorder="1" applyAlignment="1">
      <alignment horizontal="left" vertical="top" wrapText="1"/>
    </xf>
    <xf numFmtId="0" fontId="15" fillId="13" borderId="9" xfId="0" applyFont="1" applyFill="1" applyBorder="1" applyAlignment="1">
      <alignment horizontal="left" vertical="top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left" vertical="center" wrapText="1"/>
    </xf>
    <xf numFmtId="0" fontId="15" fillId="13" borderId="6" xfId="0" applyFont="1" applyFill="1" applyBorder="1" applyAlignment="1">
      <alignment horizontal="left" vertical="center" wrapText="1"/>
    </xf>
    <xf numFmtId="0" fontId="15" fillId="13" borderId="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9" fontId="3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5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9" fontId="31" fillId="0" borderId="5" xfId="0" applyNumberFormat="1" applyFont="1" applyBorder="1" applyAlignment="1">
      <alignment horizontal="center" vertical="center" wrapText="1"/>
    </xf>
    <xf numFmtId="9" fontId="31" fillId="0" borderId="6" xfId="0" applyNumberFormat="1" applyFont="1" applyBorder="1" applyAlignment="1">
      <alignment horizontal="center" vertical="center" wrapText="1"/>
    </xf>
    <xf numFmtId="9" fontId="31" fillId="0" borderId="7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9" fontId="3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left" vertical="top" wrapText="1"/>
    </xf>
    <xf numFmtId="0" fontId="22" fillId="13" borderId="6" xfId="0" applyFont="1" applyFill="1" applyBorder="1" applyAlignment="1">
      <alignment horizontal="left" vertical="top" wrapText="1"/>
    </xf>
    <xf numFmtId="0" fontId="22" fillId="13" borderId="7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left" vertical="center" wrapText="1"/>
    </xf>
    <xf numFmtId="0" fontId="23" fillId="9" borderId="9" xfId="0" applyFont="1" applyFill="1" applyBorder="1" applyAlignment="1">
      <alignment horizontal="left" vertical="center" wrapText="1"/>
    </xf>
    <xf numFmtId="0" fontId="23" fillId="9" borderId="13" xfId="0" applyFont="1" applyFill="1" applyBorder="1" applyAlignment="1">
      <alignment horizontal="left" vertical="center" wrapText="1"/>
    </xf>
    <xf numFmtId="0" fontId="23" fillId="9" borderId="14" xfId="0" applyFont="1" applyFill="1" applyBorder="1" applyAlignment="1">
      <alignment horizontal="left" vertical="center" wrapText="1"/>
    </xf>
    <xf numFmtId="0" fontId="23" fillId="9" borderId="10" xfId="0" applyFont="1" applyFill="1" applyBorder="1" applyAlignment="1">
      <alignment horizontal="left" vertical="center" wrapText="1"/>
    </xf>
    <xf numFmtId="0" fontId="23" fillId="9" borderId="11" xfId="0" applyFont="1" applyFill="1" applyBorder="1" applyAlignment="1">
      <alignment horizontal="left" vertical="center" wrapText="1"/>
    </xf>
    <xf numFmtId="10" fontId="8" fillId="7" borderId="12" xfId="1" applyNumberFormat="1" applyFont="1" applyFill="1" applyBorder="1" applyAlignment="1">
      <alignment horizontal="center" vertical="center" wrapText="1"/>
    </xf>
    <xf numFmtId="10" fontId="8" fillId="7" borderId="20" xfId="1" applyNumberFormat="1" applyFont="1" applyFill="1" applyBorder="1" applyAlignment="1">
      <alignment horizontal="center" vertical="center" wrapText="1"/>
    </xf>
    <xf numFmtId="9" fontId="8" fillId="13" borderId="12" xfId="1" applyFont="1" applyFill="1" applyBorder="1" applyAlignment="1">
      <alignment horizontal="center" vertical="center" wrapText="1"/>
    </xf>
    <xf numFmtId="9" fontId="8" fillId="13" borderId="20" xfId="1" applyFont="1" applyFill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left" vertical="center" wrapText="1"/>
    </xf>
    <xf numFmtId="0" fontId="23" fillId="9" borderId="8" xfId="0" applyFont="1" applyFill="1" applyBorder="1" applyAlignment="1">
      <alignment horizontal="left" vertical="top" wrapText="1"/>
    </xf>
    <xf numFmtId="0" fontId="23" fillId="9" borderId="16" xfId="0" applyFont="1" applyFill="1" applyBorder="1" applyAlignment="1">
      <alignment horizontal="left" vertical="top" wrapText="1"/>
    </xf>
    <xf numFmtId="0" fontId="23" fillId="9" borderId="9" xfId="0" applyFont="1" applyFill="1" applyBorder="1" applyAlignment="1">
      <alignment horizontal="left" vertical="top" wrapText="1"/>
    </xf>
    <xf numFmtId="0" fontId="23" fillId="9" borderId="10" xfId="0" applyFont="1" applyFill="1" applyBorder="1" applyAlignment="1">
      <alignment horizontal="left" vertical="top" wrapText="1"/>
    </xf>
    <xf numFmtId="0" fontId="23" fillId="9" borderId="15" xfId="0" applyFont="1" applyFill="1" applyBorder="1" applyAlignment="1">
      <alignment horizontal="left" vertical="top" wrapText="1"/>
    </xf>
    <xf numFmtId="0" fontId="23" fillId="9" borderId="11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5" fillId="14" borderId="8" xfId="0" applyFont="1" applyFill="1" applyBorder="1" applyAlignment="1">
      <alignment horizontal="left" vertical="top" wrapText="1"/>
    </xf>
    <xf numFmtId="0" fontId="25" fillId="14" borderId="16" xfId="0" applyFont="1" applyFill="1" applyBorder="1" applyAlignment="1">
      <alignment horizontal="left" vertical="top" wrapText="1"/>
    </xf>
    <xf numFmtId="0" fontId="25" fillId="14" borderId="9" xfId="0" applyFont="1" applyFill="1" applyBorder="1" applyAlignment="1">
      <alignment horizontal="left" vertical="top" wrapText="1"/>
    </xf>
    <xf numFmtId="0" fontId="25" fillId="14" borderId="13" xfId="0" applyFont="1" applyFill="1" applyBorder="1" applyAlignment="1">
      <alignment horizontal="left" vertical="top" wrapText="1"/>
    </xf>
    <xf numFmtId="0" fontId="25" fillId="14" borderId="0" xfId="0" applyFont="1" applyFill="1" applyBorder="1" applyAlignment="1">
      <alignment horizontal="left" vertical="top" wrapText="1"/>
    </xf>
    <xf numFmtId="0" fontId="25" fillId="14" borderId="14" xfId="0" applyFont="1" applyFill="1" applyBorder="1" applyAlignment="1">
      <alignment horizontal="left" vertical="top" wrapText="1"/>
    </xf>
    <xf numFmtId="0" fontId="25" fillId="14" borderId="10" xfId="0" applyFont="1" applyFill="1" applyBorder="1" applyAlignment="1">
      <alignment horizontal="left" vertical="top" wrapText="1"/>
    </xf>
    <xf numFmtId="0" fontId="25" fillId="14" borderId="15" xfId="0" applyFont="1" applyFill="1" applyBorder="1" applyAlignment="1">
      <alignment horizontal="left" vertical="top" wrapText="1"/>
    </xf>
    <xf numFmtId="0" fontId="25" fillId="14" borderId="1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  <color rgb="FF99FFCC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139213</xdr:colOff>
      <xdr:row>0</xdr:row>
      <xdr:rowOff>0</xdr:rowOff>
    </xdr:from>
    <xdr:to>
      <xdr:col>1</xdr:col>
      <xdr:colOff>732694</xdr:colOff>
      <xdr:row>2</xdr:row>
      <xdr:rowOff>176828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3" y="0"/>
          <a:ext cx="1443404" cy="48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153866</xdr:colOff>
      <xdr:row>0</xdr:row>
      <xdr:rowOff>0</xdr:rowOff>
    </xdr:from>
    <xdr:to>
      <xdr:col>1</xdr:col>
      <xdr:colOff>674077</xdr:colOff>
      <xdr:row>2</xdr:row>
      <xdr:rowOff>152231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66" y="0"/>
          <a:ext cx="1370134" cy="45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150814</xdr:colOff>
      <xdr:row>0</xdr:row>
      <xdr:rowOff>0</xdr:rowOff>
    </xdr:from>
    <xdr:to>
      <xdr:col>1</xdr:col>
      <xdr:colOff>642938</xdr:colOff>
      <xdr:row>2</xdr:row>
      <xdr:rowOff>148703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4" y="0"/>
          <a:ext cx="1341437" cy="450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showWhiteSpace="0" zoomScale="130" zoomScaleNormal="130" zoomScalePageLayoutView="90" workbookViewId="0">
      <selection activeCell="C10" sqref="C10:I10"/>
    </sheetView>
  </sheetViews>
  <sheetFormatPr baseColWidth="10" defaultRowHeight="12.75" x14ac:dyDescent="0.2"/>
  <cols>
    <col min="1" max="2" width="12.7109375" style="3" customWidth="1"/>
    <col min="3" max="3" width="13.7109375" style="3" customWidth="1"/>
    <col min="4" max="4" width="10.7109375" style="3" customWidth="1"/>
    <col min="5" max="5" width="26.7109375" style="3" customWidth="1"/>
    <col min="6" max="6" width="11.7109375" style="3" customWidth="1"/>
    <col min="7" max="7" width="11.42578125" style="3" customWidth="1"/>
    <col min="8" max="8" width="17.140625" style="3" customWidth="1"/>
    <col min="9" max="9" width="12.7109375" style="3" customWidth="1"/>
    <col min="10" max="10" width="57.42578125" style="3" customWidth="1"/>
    <col min="11" max="11" width="11.42578125" style="3"/>
    <col min="12" max="12" width="11.42578125" style="3" customWidth="1"/>
    <col min="13" max="16384" width="11.42578125" style="3"/>
  </cols>
  <sheetData>
    <row r="1" spans="1:9" ht="12" customHeight="1" x14ac:dyDescent="0.2">
      <c r="A1" s="146"/>
      <c r="B1" s="146"/>
      <c r="C1" s="147" t="s">
        <v>8</v>
      </c>
      <c r="D1" s="148"/>
      <c r="E1" s="148"/>
      <c r="F1" s="149"/>
      <c r="G1" s="140" t="s">
        <v>58</v>
      </c>
      <c r="H1" s="153" t="s">
        <v>323</v>
      </c>
      <c r="I1" s="153"/>
    </row>
    <row r="2" spans="1:9" ht="12" customHeight="1" x14ac:dyDescent="0.2">
      <c r="A2" s="146"/>
      <c r="B2" s="146"/>
      <c r="C2" s="150"/>
      <c r="D2" s="151"/>
      <c r="E2" s="151"/>
      <c r="F2" s="152"/>
      <c r="G2" s="141" t="s">
        <v>59</v>
      </c>
      <c r="H2" s="153">
        <v>1</v>
      </c>
      <c r="I2" s="153"/>
    </row>
    <row r="3" spans="1:9" ht="14.25" customHeight="1" x14ac:dyDescent="0.2">
      <c r="A3" s="146"/>
      <c r="B3" s="146"/>
      <c r="C3" s="154" t="s">
        <v>84</v>
      </c>
      <c r="D3" s="155"/>
      <c r="E3" s="155"/>
      <c r="F3" s="156"/>
      <c r="G3" s="141" t="s">
        <v>60</v>
      </c>
      <c r="H3" s="157" t="s">
        <v>324</v>
      </c>
      <c r="I3" s="153"/>
    </row>
    <row r="4" spans="1:9" ht="9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</row>
    <row r="5" spans="1:9" s="21" customFormat="1" ht="12" x14ac:dyDescent="0.2">
      <c r="A5" s="142" t="s">
        <v>2</v>
      </c>
      <c r="B5" s="142"/>
      <c r="C5" s="33" t="s">
        <v>0</v>
      </c>
      <c r="D5" s="159" t="str">
        <f>IFERROR((VLOOKUP(H5,EMPLEADOS!A:D,2,0))," ")</f>
        <v xml:space="preserve"> </v>
      </c>
      <c r="E5" s="159"/>
      <c r="F5" s="159"/>
      <c r="G5" s="33" t="s">
        <v>182</v>
      </c>
      <c r="H5" s="145"/>
      <c r="I5" s="145"/>
    </row>
    <row r="6" spans="1:9" s="21" customFormat="1" ht="12" x14ac:dyDescent="0.2">
      <c r="A6" s="142"/>
      <c r="B6" s="142"/>
      <c r="C6" s="33" t="s">
        <v>1</v>
      </c>
      <c r="D6" s="144"/>
      <c r="E6" s="144"/>
      <c r="F6" s="144"/>
      <c r="G6" s="33" t="s">
        <v>85</v>
      </c>
      <c r="H6" s="160" t="str">
        <f>IF((LEFT(D6,1)="D"),"DIRECTIVO",(IF((LEFT(D6,1)="P"),"PROFESIONAL",(IF((LEFT(D6,1)="T"),"TÉCNICO",(IF((LEFT(D6,1)="O"),"OPERATIVO"," ")))))))</f>
        <v xml:space="preserve"> </v>
      </c>
      <c r="I6" s="160"/>
    </row>
    <row r="7" spans="1:9" s="21" customFormat="1" ht="22.5" x14ac:dyDescent="0.2">
      <c r="A7" s="142"/>
      <c r="B7" s="142"/>
      <c r="C7" s="34" t="s">
        <v>57</v>
      </c>
      <c r="D7" s="144"/>
      <c r="E7" s="144"/>
      <c r="F7" s="144"/>
      <c r="G7" s="161" t="s">
        <v>222</v>
      </c>
      <c r="H7" s="161"/>
      <c r="I7" s="112" t="s">
        <v>311</v>
      </c>
    </row>
    <row r="8" spans="1:9" s="21" customFormat="1" ht="16.5" customHeight="1" x14ac:dyDescent="0.2">
      <c r="A8" s="142" t="s">
        <v>3</v>
      </c>
      <c r="B8" s="142"/>
      <c r="C8" s="33" t="s">
        <v>0</v>
      </c>
      <c r="D8" s="143"/>
      <c r="E8" s="143"/>
      <c r="F8" s="143"/>
      <c r="G8" s="35" t="s">
        <v>5</v>
      </c>
      <c r="H8" s="73" t="str">
        <f>IFERROR((VLOOKUP($H$5,EMPLEADOS!A:D,3,0))," ")</f>
        <v xml:space="preserve"> </v>
      </c>
      <c r="I8" s="113"/>
    </row>
    <row r="9" spans="1:9" s="21" customFormat="1" ht="12" x14ac:dyDescent="0.2">
      <c r="A9" s="142"/>
      <c r="B9" s="142"/>
      <c r="C9" s="33" t="s">
        <v>1</v>
      </c>
      <c r="D9" s="144"/>
      <c r="E9" s="144"/>
      <c r="F9" s="144"/>
      <c r="G9" s="25" t="s">
        <v>6</v>
      </c>
      <c r="H9" s="73" t="str">
        <f>IFERROR((VLOOKUP($H$5,EMPLEADOS!A:D,4,0))," ")</f>
        <v xml:space="preserve"> </v>
      </c>
      <c r="I9" s="114"/>
    </row>
    <row r="10" spans="1:9" ht="33" customHeight="1" x14ac:dyDescent="0.2">
      <c r="A10" s="183" t="s">
        <v>4</v>
      </c>
      <c r="B10" s="183"/>
      <c r="C10" s="184" t="str">
        <f>IFERROR(VLOOKUP(D6,CARGOS!A:B,2,0)," ")</f>
        <v xml:space="preserve"> </v>
      </c>
      <c r="D10" s="185"/>
      <c r="E10" s="185"/>
      <c r="F10" s="185"/>
      <c r="G10" s="185"/>
      <c r="H10" s="185"/>
      <c r="I10" s="186"/>
    </row>
    <row r="11" spans="1:9" ht="36.75" customHeight="1" x14ac:dyDescent="0.2">
      <c r="A11" s="187" t="s">
        <v>181</v>
      </c>
      <c r="B11" s="188"/>
      <c r="C11" s="189"/>
      <c r="D11" s="190"/>
      <c r="E11" s="190"/>
      <c r="F11" s="190"/>
      <c r="G11" s="190"/>
      <c r="H11" s="190"/>
      <c r="I11" s="191"/>
    </row>
    <row r="12" spans="1:9" ht="6.75" customHeight="1" thickBot="1" x14ac:dyDescent="0.25">
      <c r="A12" s="192"/>
      <c r="B12" s="192"/>
      <c r="C12" s="192"/>
      <c r="D12" s="192"/>
      <c r="E12" s="192"/>
      <c r="F12" s="192"/>
      <c r="G12" s="192"/>
      <c r="H12" s="192"/>
      <c r="I12" s="192"/>
    </row>
    <row r="13" spans="1:9" ht="15" x14ac:dyDescent="0.2">
      <c r="A13" s="193" t="s">
        <v>9</v>
      </c>
      <c r="B13" s="194"/>
      <c r="C13" s="194"/>
      <c r="D13" s="194"/>
      <c r="E13" s="194"/>
      <c r="F13" s="194"/>
      <c r="G13" s="194"/>
      <c r="H13" s="194"/>
      <c r="I13" s="195"/>
    </row>
    <row r="14" spans="1:9" ht="15" customHeight="1" x14ac:dyDescent="0.2">
      <c r="A14" s="176" t="s">
        <v>33</v>
      </c>
      <c r="B14" s="176"/>
      <c r="C14" s="176"/>
      <c r="D14" s="176"/>
      <c r="E14" s="176"/>
      <c r="F14" s="180" t="s">
        <v>180</v>
      </c>
      <c r="G14" s="181"/>
      <c r="H14" s="182"/>
      <c r="I14" s="18" t="s">
        <v>34</v>
      </c>
    </row>
    <row r="15" spans="1:9" ht="12.75" customHeight="1" x14ac:dyDescent="0.2">
      <c r="A15" s="168"/>
      <c r="B15" s="169"/>
      <c r="C15" s="169"/>
      <c r="D15" s="169"/>
      <c r="E15" s="170"/>
      <c r="F15" s="168"/>
      <c r="G15" s="169"/>
      <c r="H15" s="170"/>
      <c r="I15" s="115"/>
    </row>
    <row r="16" spans="1:9" ht="12.75" customHeight="1" x14ac:dyDescent="0.2">
      <c r="A16" s="168"/>
      <c r="B16" s="169"/>
      <c r="C16" s="169"/>
      <c r="D16" s="169"/>
      <c r="E16" s="170"/>
      <c r="F16" s="168"/>
      <c r="G16" s="169"/>
      <c r="H16" s="170"/>
      <c r="I16" s="115"/>
    </row>
    <row r="17" spans="1:9" ht="12.75" customHeight="1" x14ac:dyDescent="0.2">
      <c r="A17" s="168"/>
      <c r="B17" s="169"/>
      <c r="C17" s="169"/>
      <c r="D17" s="169"/>
      <c r="E17" s="170"/>
      <c r="F17" s="168"/>
      <c r="G17" s="169"/>
      <c r="H17" s="170"/>
      <c r="I17" s="115"/>
    </row>
    <row r="18" spans="1:9" ht="12.75" customHeight="1" x14ac:dyDescent="0.2">
      <c r="A18" s="168"/>
      <c r="B18" s="169"/>
      <c r="C18" s="169"/>
      <c r="D18" s="169"/>
      <c r="E18" s="170"/>
      <c r="F18" s="168"/>
      <c r="G18" s="169"/>
      <c r="H18" s="170"/>
      <c r="I18" s="115"/>
    </row>
    <row r="19" spans="1:9" ht="12.75" customHeight="1" x14ac:dyDescent="0.2">
      <c r="A19" s="171"/>
      <c r="B19" s="172"/>
      <c r="C19" s="172"/>
      <c r="D19" s="172"/>
      <c r="E19" s="173"/>
      <c r="F19" s="171"/>
      <c r="G19" s="172"/>
      <c r="H19" s="173"/>
      <c r="I19" s="115"/>
    </row>
    <row r="20" spans="1:9" ht="12" customHeight="1" x14ac:dyDescent="0.2">
      <c r="A20" s="165" t="s">
        <v>36</v>
      </c>
      <c r="B20" s="166"/>
      <c r="C20" s="166"/>
      <c r="D20" s="166"/>
      <c r="E20" s="162" t="str">
        <f>IF((SUM(I15:I19)=I20)," ","Revise la ponderación de metas para que sume el total del componente")</f>
        <v>Revise la ponderación de metas para que sume el total del componente</v>
      </c>
      <c r="F20" s="163"/>
      <c r="G20" s="163"/>
      <c r="H20" s="164"/>
      <c r="I20" s="36">
        <v>0.35</v>
      </c>
    </row>
    <row r="21" spans="1:9" ht="9" customHeight="1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ht="15" x14ac:dyDescent="0.2">
      <c r="A22" s="167" t="s">
        <v>37</v>
      </c>
      <c r="B22" s="167"/>
      <c r="C22" s="167"/>
      <c r="D22" s="167"/>
      <c r="E22" s="167"/>
      <c r="F22" s="167"/>
      <c r="G22" s="167"/>
      <c r="H22" s="167"/>
      <c r="I22" s="167"/>
    </row>
    <row r="23" spans="1:9" ht="13.5" customHeight="1" x14ac:dyDescent="0.2">
      <c r="A23" s="197" t="s">
        <v>187</v>
      </c>
      <c r="B23" s="198"/>
      <c r="C23" s="202" t="s">
        <v>38</v>
      </c>
      <c r="D23" s="203"/>
      <c r="E23" s="203"/>
      <c r="F23" s="203"/>
      <c r="G23" s="203"/>
      <c r="H23" s="204"/>
      <c r="I23" s="18" t="s">
        <v>34</v>
      </c>
    </row>
    <row r="24" spans="1:9" ht="12.75" customHeight="1" x14ac:dyDescent="0.2">
      <c r="A24" s="174" t="str">
        <f>IFERROR((IF((LEFT($D$6,1)="D"),Competencias!A3,(IF((LEFT($D$6,3)="P-3"),Competencias!B3,(IF((LEFT($D$6,1)="T"),Competencias!R3,(IF((LEFT($D$6,1)="O"),Competencias!S3,(HLOOKUP((LEFT($D$6,5)),Competencias!$C$2:$Q$7,2,0))))))))))," ")</f>
        <v xml:space="preserve"> </v>
      </c>
      <c r="B24" s="175"/>
      <c r="C24" s="199" t="str">
        <f>IFERROR(IF($H$6="DIRECTIVO",VLOOKUP(A24,Competencias!$A$12:$B$16,2,0),(IF($H$6="PROFESIONAL",VLOOKUP(A24,Competencias!$A$19:$B$28,2,0),(IF($H$6="TÉCNICO",VLOOKUP(A24,Competencias!$A$31:$B$35,2,0),VLOOKUP(A24,Competencias!$A$38:$B$42,2,0))))))," ")</f>
        <v xml:space="preserve"> </v>
      </c>
      <c r="D24" s="200"/>
      <c r="E24" s="200"/>
      <c r="F24" s="200"/>
      <c r="G24" s="200"/>
      <c r="H24" s="201"/>
      <c r="I24" s="115"/>
    </row>
    <row r="25" spans="1:9" ht="12.75" customHeight="1" x14ac:dyDescent="0.2">
      <c r="A25" s="174" t="str">
        <f>IFERROR((IF((LEFT($D$6,1)="D"),Competencias!A4,(IF((LEFT($D$6,3)="P-3"),Competencias!B4,(IF((LEFT($D$6,1)="T"),Competencias!R4,(IF((LEFT($D$6,1)="O"),Competencias!S4,(HLOOKUP((LEFT($D$6,5)),Competencias!$C$2:$Q$7,3,0))))))))))," ")</f>
        <v xml:space="preserve"> </v>
      </c>
      <c r="B25" s="175"/>
      <c r="C25" s="199" t="str">
        <f>IFERROR(IF($H$6="DIRECTIVO",VLOOKUP(A25,Competencias!$A$12:$B$16,2,0),(IF($H$6="PROFESIONAL",VLOOKUP(A25,Competencias!$A$19:$B$28,2,0),(IF($H$6="TÉCNICO",VLOOKUP(A25,Competencias!$A$31:$B$35,2,0),VLOOKUP(A25,Competencias!$A$38:$B$42,2,0))))))," ")</f>
        <v xml:space="preserve"> </v>
      </c>
      <c r="D25" s="200"/>
      <c r="E25" s="200"/>
      <c r="F25" s="200"/>
      <c r="G25" s="200"/>
      <c r="H25" s="201"/>
      <c r="I25" s="116"/>
    </row>
    <row r="26" spans="1:9" ht="12.75" customHeight="1" x14ac:dyDescent="0.2">
      <c r="A26" s="174" t="str">
        <f>IFERROR((IF((LEFT($D$6,1)="D"),Competencias!A5,(IF((LEFT($D$6,3)="P-3"),Competencias!B5,(IF((LEFT($D$6,1)="T"),Competencias!R5,(IF((LEFT($D$6,1)="O"),Competencias!S5,(HLOOKUP((LEFT($D$6,5)),Competencias!$C$2:$Q$7,4,0))))))))))," ")</f>
        <v xml:space="preserve"> </v>
      </c>
      <c r="B26" s="175"/>
      <c r="C26" s="199" t="str">
        <f>IFERROR(IF($H$6="DIRECTIVO",VLOOKUP(A26,Competencias!$A$12:$B$16,2,0),(IF($H$6="PROFESIONAL",VLOOKUP(A26,Competencias!$A$19:$B$28,2,0),(IF($H$6="TÉCNICO",VLOOKUP(A26,Competencias!$A$31:$B$35,2,0),VLOOKUP(A26,Competencias!$A$38:$B$42,2,0))))))," ")</f>
        <v xml:space="preserve"> </v>
      </c>
      <c r="D26" s="200"/>
      <c r="E26" s="200"/>
      <c r="F26" s="200"/>
      <c r="G26" s="200"/>
      <c r="H26" s="201"/>
      <c r="I26" s="116"/>
    </row>
    <row r="27" spans="1:9" ht="12.75" customHeight="1" x14ac:dyDescent="0.2">
      <c r="A27" s="174" t="str">
        <f>IFERROR((IF((LEFT($D$6,1)="D"),Competencias!A6,(IF((LEFT($D$6,3)="P-3"),Competencias!B6,(IF((LEFT($D$6,1)="T"),Competencias!R6,(IF((LEFT($D$6,1)="O"),Competencias!S6,(HLOOKUP((LEFT($D$6,5)),Competencias!$C$2:$Q$7,5,0))))))))))," ")</f>
        <v xml:space="preserve"> </v>
      </c>
      <c r="B27" s="175"/>
      <c r="C27" s="199" t="str">
        <f>IFERROR(IF($H$6="DIRECTIVO",VLOOKUP(A27,Competencias!$A$12:$B$16,2,0),(IF($H$6="PROFESIONAL",VLOOKUP(A27,Competencias!$A$19:$B$28,2,0),(IF($H$6="TÉCNICO",VLOOKUP(A27,Competencias!$A$31:$B$35,2,0),VLOOKUP(A27,Competencias!$A$38:$B$42,2,0))))))," ")</f>
        <v xml:space="preserve"> </v>
      </c>
      <c r="D27" s="200"/>
      <c r="E27" s="200"/>
      <c r="F27" s="200"/>
      <c r="G27" s="200"/>
      <c r="H27" s="201"/>
      <c r="I27" s="116"/>
    </row>
    <row r="28" spans="1:9" ht="12.75" customHeight="1" x14ac:dyDescent="0.2">
      <c r="A28" s="174" t="str">
        <f>IFERROR((IF((LEFT($D$6,1)="D"),Competencias!A7,(IF((LEFT($D$6,3)="P-3"),Competencias!B7,(IF((LEFT($D$6,1)="T"),Competencias!R7,(IF((LEFT($D$6,1)="O"),Competencias!S7,(HLOOKUP((LEFT($D$6,5)),Competencias!$C$2:$Q$7,6,0))))))))))," ")</f>
        <v xml:space="preserve"> </v>
      </c>
      <c r="B28" s="175"/>
      <c r="C28" s="199" t="str">
        <f>IFERROR(IF($H$6="DIRECTIVO",VLOOKUP(A28,Competencias!$A$12:$B$16,2,0),(IF($H$6="PROFESIONAL",VLOOKUP(A28,Competencias!$A$19:$B$28,2,0),(IF($H$6="TÉCNICO",VLOOKUP(A28,Competencias!$A$31:$B$35,2,0),VLOOKUP(A28,Competencias!$A$38:$B$42,2,0))))))," ")</f>
        <v xml:space="preserve"> </v>
      </c>
      <c r="D28" s="200"/>
      <c r="E28" s="200"/>
      <c r="F28" s="200"/>
      <c r="G28" s="200"/>
      <c r="H28" s="201"/>
      <c r="I28" s="116"/>
    </row>
    <row r="29" spans="1:9" ht="12" customHeight="1" x14ac:dyDescent="0.2">
      <c r="A29" s="165" t="s">
        <v>36</v>
      </c>
      <c r="B29" s="166"/>
      <c r="C29" s="166"/>
      <c r="D29" s="166"/>
      <c r="E29" s="162" t="str">
        <f>IF((SUM(I24:I28)=I29)," ","Revise la ponderación de compromisos para que sume el total del componente")</f>
        <v>Revise la ponderación de compromisos para que sume el total del componente</v>
      </c>
      <c r="F29" s="163"/>
      <c r="G29" s="163"/>
      <c r="H29" s="164"/>
      <c r="I29" s="36">
        <v>0.25</v>
      </c>
    </row>
    <row r="30" spans="1:9" ht="9" customHeight="1" x14ac:dyDescent="0.2">
      <c r="A30" s="2"/>
    </row>
    <row r="31" spans="1:9" s="30" customFormat="1" ht="15" x14ac:dyDescent="0.2">
      <c r="A31" s="167" t="s">
        <v>41</v>
      </c>
      <c r="B31" s="167"/>
      <c r="C31" s="167"/>
      <c r="E31" s="167" t="s">
        <v>45</v>
      </c>
      <c r="F31" s="167"/>
      <c r="G31" s="31"/>
      <c r="H31" s="179" t="s">
        <v>47</v>
      </c>
      <c r="I31" s="179"/>
    </row>
    <row r="32" spans="1:9" ht="13.5" customHeight="1" x14ac:dyDescent="0.2">
      <c r="A32" s="178" t="s">
        <v>42</v>
      </c>
      <c r="B32" s="178"/>
      <c r="C32" s="5" t="s">
        <v>34</v>
      </c>
      <c r="D32" s="205" t="str">
        <f>IF((SUM(C33:C36)=C37)," ","Revise la ponderación de criterios para que sume el total del componente")</f>
        <v>Revise la ponderación de criterios para que sume el total del componente</v>
      </c>
      <c r="E32" s="6" t="s">
        <v>46</v>
      </c>
      <c r="F32" s="5" t="s">
        <v>34</v>
      </c>
      <c r="G32" s="205" t="str">
        <f>IF((SUM(F33:F36)=F37)," ","Revise la ponderación de fuentes para que sume el total del componente")</f>
        <v>Revise la ponderación de fuentes para que sume el total del componente</v>
      </c>
      <c r="H32" s="29" t="s">
        <v>36</v>
      </c>
      <c r="I32" s="17">
        <v>0.1</v>
      </c>
    </row>
    <row r="33" spans="1:9" ht="12" customHeight="1" x14ac:dyDescent="0.2">
      <c r="A33" s="177" t="s">
        <v>44</v>
      </c>
      <c r="B33" s="177"/>
      <c r="C33" s="117"/>
      <c r="D33" s="205"/>
      <c r="E33" s="22" t="s">
        <v>315</v>
      </c>
      <c r="F33" s="115"/>
      <c r="G33" s="205"/>
      <c r="H33" s="27"/>
      <c r="I33" s="28"/>
    </row>
    <row r="34" spans="1:9" ht="12" customHeight="1" x14ac:dyDescent="0.2">
      <c r="A34" s="177" t="s">
        <v>322</v>
      </c>
      <c r="B34" s="177"/>
      <c r="C34" s="118"/>
      <c r="D34" s="205"/>
      <c r="E34" s="22" t="s">
        <v>312</v>
      </c>
      <c r="F34" s="119"/>
      <c r="G34" s="205"/>
      <c r="H34" s="179" t="s">
        <v>53</v>
      </c>
      <c r="I34" s="179"/>
    </row>
    <row r="35" spans="1:9" ht="12" customHeight="1" x14ac:dyDescent="0.2">
      <c r="A35" s="177" t="s">
        <v>313</v>
      </c>
      <c r="B35" s="177"/>
      <c r="C35" s="118"/>
      <c r="D35" s="205"/>
      <c r="E35" s="22" t="s">
        <v>184</v>
      </c>
      <c r="F35" s="119"/>
      <c r="G35" s="205"/>
      <c r="H35" s="29" t="s">
        <v>36</v>
      </c>
      <c r="I35" s="17">
        <v>0.05</v>
      </c>
    </row>
    <row r="36" spans="1:9" ht="12" customHeight="1" x14ac:dyDescent="0.2">
      <c r="A36" s="177" t="s">
        <v>314</v>
      </c>
      <c r="B36" s="177"/>
      <c r="C36" s="118"/>
      <c r="D36" s="205"/>
      <c r="E36" s="1" t="s">
        <v>183</v>
      </c>
      <c r="F36" s="119"/>
      <c r="G36" s="205"/>
    </row>
    <row r="37" spans="1:9" ht="12" customHeight="1" x14ac:dyDescent="0.2">
      <c r="A37" s="183" t="s">
        <v>36</v>
      </c>
      <c r="B37" s="183"/>
      <c r="C37" s="26">
        <v>0.05</v>
      </c>
      <c r="D37" s="205"/>
      <c r="E37" s="25" t="s">
        <v>36</v>
      </c>
      <c r="F37" s="26">
        <v>0.2</v>
      </c>
      <c r="G37" s="205"/>
      <c r="H37" s="32" t="s">
        <v>185</v>
      </c>
      <c r="I37" s="120"/>
    </row>
    <row r="38" spans="1:9" ht="13.5" x14ac:dyDescent="0.25">
      <c r="A38" s="196" t="s">
        <v>186</v>
      </c>
      <c r="B38" s="196"/>
      <c r="C38" s="196"/>
      <c r="D38" s="196"/>
      <c r="E38" s="196"/>
      <c r="F38" s="196"/>
      <c r="G38" s="196"/>
      <c r="H38" s="196"/>
      <c r="I38" s="196"/>
    </row>
  </sheetData>
  <protectedRanges>
    <protectedRange sqref="H5" name="Rango1"/>
    <protectedRange sqref="D6:F9" name="Rango2"/>
    <protectedRange sqref="I8:I9" name="Rango3"/>
    <protectedRange sqref="C11" name="Rango4"/>
    <protectedRange sqref="A15:I19" name="Rango5"/>
    <protectedRange sqref="I24:I28" name="Rango6"/>
    <protectedRange sqref="C33:C36" name="Rango7"/>
    <protectedRange sqref="F33:F36" name="Rango8"/>
    <protectedRange sqref="I37" name="Rango9"/>
  </protectedRanges>
  <dataConsolidate/>
  <mergeCells count="65">
    <mergeCell ref="A13:I13"/>
    <mergeCell ref="A38:I38"/>
    <mergeCell ref="A23:B23"/>
    <mergeCell ref="C24:H24"/>
    <mergeCell ref="C25:H25"/>
    <mergeCell ref="C26:H26"/>
    <mergeCell ref="C27:H27"/>
    <mergeCell ref="C28:H28"/>
    <mergeCell ref="C23:H23"/>
    <mergeCell ref="A27:B27"/>
    <mergeCell ref="A28:B28"/>
    <mergeCell ref="A36:B36"/>
    <mergeCell ref="A37:B37"/>
    <mergeCell ref="D32:D37"/>
    <mergeCell ref="G32:G37"/>
    <mergeCell ref="A33:B33"/>
    <mergeCell ref="A10:B10"/>
    <mergeCell ref="C10:I10"/>
    <mergeCell ref="A11:B11"/>
    <mergeCell ref="C11:I11"/>
    <mergeCell ref="A12:I12"/>
    <mergeCell ref="A17:E17"/>
    <mergeCell ref="F14:H14"/>
    <mergeCell ref="F15:H15"/>
    <mergeCell ref="F16:H16"/>
    <mergeCell ref="F17:H17"/>
    <mergeCell ref="A35:B35"/>
    <mergeCell ref="A32:B32"/>
    <mergeCell ref="A31:C31"/>
    <mergeCell ref="E31:F31"/>
    <mergeCell ref="H31:I31"/>
    <mergeCell ref="H34:I34"/>
    <mergeCell ref="A34:B34"/>
    <mergeCell ref="G7:H7"/>
    <mergeCell ref="E29:H29"/>
    <mergeCell ref="A29:D29"/>
    <mergeCell ref="A22:I22"/>
    <mergeCell ref="E20:H20"/>
    <mergeCell ref="A18:E18"/>
    <mergeCell ref="A19:E19"/>
    <mergeCell ref="A20:D20"/>
    <mergeCell ref="F18:H18"/>
    <mergeCell ref="F19:H19"/>
    <mergeCell ref="A24:B24"/>
    <mergeCell ref="A25:B25"/>
    <mergeCell ref="A26:B26"/>
    <mergeCell ref="A14:E14"/>
    <mergeCell ref="A15:E15"/>
    <mergeCell ref="A16:E16"/>
    <mergeCell ref="A8:B9"/>
    <mergeCell ref="D8:F8"/>
    <mergeCell ref="D9:F9"/>
    <mergeCell ref="H5:I5"/>
    <mergeCell ref="A1:B3"/>
    <mergeCell ref="C1:F2"/>
    <mergeCell ref="H1:I1"/>
    <mergeCell ref="H2:I2"/>
    <mergeCell ref="C3:F3"/>
    <mergeCell ref="H3:I3"/>
    <mergeCell ref="A4:I4"/>
    <mergeCell ref="A5:B7"/>
    <mergeCell ref="D5:F5"/>
    <mergeCell ref="D6:F6"/>
    <mergeCell ref="D7:F7"/>
    <mergeCell ref="H6:I6"/>
  </mergeCells>
  <dataValidations count="19">
    <dataValidation allowBlank="1" showInputMessage="1" showErrorMessage="1" prompt="Digite nombre completo del evaluador" sqref="D8:F8" xr:uid="{00000000-0002-0000-0000-000000000000}"/>
    <dataValidation type="list" allowBlank="1" showInputMessage="1" showErrorMessage="1" prompt="Seleccione el área en la que se ubica el cargo que desempeña el evaluado" sqref="D7:F7" xr:uid="{00000000-0002-0000-0000-000001000000}">
      <formula1>Area</formula1>
    </dataValidation>
    <dataValidation type="list" allowBlank="1" showInputMessage="1" showErrorMessage="1" error="Seleccione un cargo de la lista" prompt="Seleccione el cargo del evaluador conforme al manual de funciones vigente" sqref="D9:F9" xr:uid="{00000000-0002-0000-0000-000002000000}">
      <formula1>Evaluador</formula1>
    </dataValidation>
    <dataValidation type="textLength" operator="lessThanOrEqual" showInputMessage="1" showErrorMessage="1" error="Utilice máximo 100 caracteres" sqref="A16:E19" xr:uid="{00000000-0002-0000-0000-000003000000}">
      <formula1>100</formula1>
    </dataValidation>
    <dataValidation type="textLength" operator="lessThanOrEqual" showInputMessage="1" showErrorMessage="1" error="Utlice máximo 50 caracteres" sqref="F17:H19" xr:uid="{00000000-0002-0000-0000-000004000000}">
      <formula1>50</formula1>
    </dataValidation>
    <dataValidation type="textLength" operator="lessThanOrEqual" showInputMessage="1" showErrorMessage="1" error="Utilice máximo 350 caracteres" prompt="Identifique las metas del área en las que contribuye el evaluado desde el desempeño de su cargo. _x000a_Utilice máximo 350 caracteres." sqref="C11:I11" xr:uid="{00000000-0002-0000-0000-000005000000}">
      <formula1>350</formula1>
    </dataValidation>
    <dataValidation allowBlank="1" showInputMessage="1" showErrorMessage="1" prompt="Digite el número del documento de identidad sin puntos ni separadores" sqref="H5:I5" xr:uid="{00000000-0002-0000-0000-000006000000}"/>
    <dataValidation type="decimal" allowBlank="1" showInputMessage="1" showErrorMessage="1" error="La sumatoria del componente no puede superar el 20%" sqref="F35:F36" xr:uid="{00000000-0002-0000-0000-000007000000}">
      <formula1>0</formula1>
      <formula2>0.2</formula2>
    </dataValidation>
    <dataValidation type="date" operator="greaterThanOrEqual" allowBlank="1" showInputMessage="1" showErrorMessage="1" error="El período de evaluación no puede ser anterior al inicio del contrato._x000a_Verifique con el Área de Talento Humano la vigencia del cotnrato." prompt="Digite la fecha (DD/MM/AAAA) de inicio del período a evaluar según corresponda. (inicio de año, inicio del contrato o inicio del período atípico)" sqref="I8" xr:uid="{00000000-0002-0000-0000-000008000000}">
      <formula1>H8</formula1>
    </dataValidation>
    <dataValidation type="date" operator="lessThanOrEqual" allowBlank="1" showInputMessage="1" showErrorMessage="1" error="El período de evaluación no puede ser superior a la finalización del contrato. _x000a_Verifique con el Área de Talento Humano la vigencia del cotnrato." prompt="Digite la fecha de finalización del período a evaluar según corresponda (31/12/AAAA, o fecha de finalización del contrato)" sqref="I9" xr:uid="{00000000-0002-0000-0000-000009000000}">
      <formula1>H9</formula1>
    </dataValidation>
    <dataValidation type="list" allowBlank="1" showInputMessage="1" showErrorMessage="1" prompt="Seleccione el cargo. Si no está en la lista, consulte al administrador." sqref="D6:F6" xr:uid="{00000000-0002-0000-0000-00000A000000}">
      <formula1>Cargo</formula1>
    </dataValidation>
    <dataValidation type="textLength" operator="lessThanOrEqual" showInputMessage="1" showErrorMessage="1" error="Utilice máximo 100 caracteres" prompt="Defina la meta que debe cumplir el trabajador durante el período de evaluación. Debe ser medible y estar directamente relacionada con las funciones asignadas._x000a_Utilice máximo 100 caracteres" sqref="A15:E15" xr:uid="{00000000-0002-0000-0000-00000B000000}">
      <formula1>100</formula1>
    </dataValidation>
    <dataValidation type="textLength" operator="lessThanOrEqual" showInputMessage="1" showErrorMessage="1" error="Utlice máximo 50 caracteres" prompt="Identifique los registros que podrán consultarse como soporte del cumplimiento de la meta._x000a_Utilice máximo 50 caracteres." sqref="F15:H16" xr:uid="{00000000-0002-0000-0000-00000C000000}">
      <formula1>50</formula1>
    </dataValidation>
    <dataValidation allowBlank="1" showInputMessage="1" showErrorMessage="1" error="La sumatoria del componente no puede superar el 35%" prompt="Asigne un porcentaje de valoración para cada meta. _x000a_Recuerde que la sumatoria debe ser el 35%" sqref="I15" xr:uid="{00000000-0002-0000-0000-00000D000000}"/>
    <dataValidation allowBlank="1" showInputMessage="1" showErrorMessage="1" prompt="Asigne un porcentaje de valoración para cada habilidad. _x000a_Recuerde que la sumatoria debe ser el 25%" sqref="I24" xr:uid="{00000000-0002-0000-0000-00000E000000}"/>
    <dataValidation allowBlank="1" showInputMessage="1" showErrorMessage="1" prompt="Asigne un porcentaje de valoración para cada criterio. _x000a_Recuerde que la sumatoria no puede exceder el 5%" sqref="C33" xr:uid="{00000000-0002-0000-0000-00000F000000}"/>
    <dataValidation allowBlank="1" showInputMessage="1" showErrorMessage="1" prompt="Asigne un porcentaje de valoración para cada criterio. _x000a_Recuerde que la sumatoria no puede exceder el 20%" sqref="F33" xr:uid="{00000000-0002-0000-0000-000010000000}"/>
    <dataValidation allowBlank="1" showInputMessage="1" showErrorMessage="1" prompt="Defina la fecha en la que se realizará seguimiento cualitativo según corresponda a la vigencia del contrato" sqref="I37" xr:uid="{00000000-0002-0000-0000-000011000000}"/>
    <dataValidation allowBlank="1" showInputMessage="1" showErrorMessage="1" prompt="Si no encuentra registrado el nombre consulte al Profesional de Talento Humano" sqref="D5:F5" xr:uid="{00000000-0002-0000-0000-000012000000}"/>
  </dataValidations>
  <pageMargins left="0.43307086614173229" right="0.47244094488188981" top="0.59055118110236227" bottom="0.55118110236220474" header="0.39370078740157483" footer="0.11811023622047245"/>
  <pageSetup orientation="landscape" r:id="rId1"/>
  <headerFooter>
    <oddHeader>&amp;RFormato en Prueba</oddHeader>
    <oddFooter>&amp;LFirma Evaluado
________________________________________&amp;CFirma Evaluador                                                     .                                    
_____________________________________________&amp;R
Fecha:_____________________ Pág.&amp;P/&amp;N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="130" zoomScaleNormal="130" zoomScalePageLayoutView="110" workbookViewId="0">
      <selection activeCell="A21" sqref="A21:I21"/>
    </sheetView>
  </sheetViews>
  <sheetFormatPr baseColWidth="10" defaultRowHeight="12.75" x14ac:dyDescent="0.2"/>
  <cols>
    <col min="1" max="2" width="12.7109375" style="3" customWidth="1"/>
    <col min="3" max="3" width="13.7109375" style="3" customWidth="1"/>
    <col min="4" max="4" width="11.7109375" style="3" customWidth="1"/>
    <col min="5" max="5" width="26.7109375" style="3" customWidth="1"/>
    <col min="6" max="6" width="11.7109375" style="3" customWidth="1"/>
    <col min="7" max="7" width="11.42578125" style="3" customWidth="1"/>
    <col min="8" max="8" width="15.7109375" style="3" customWidth="1"/>
    <col min="9" max="9" width="12.7109375" style="3" customWidth="1"/>
    <col min="10" max="10" width="5" style="87" hidden="1" customWidth="1"/>
    <col min="11" max="11" width="4.140625" style="87" hidden="1" customWidth="1"/>
    <col min="12" max="16384" width="11.42578125" style="3"/>
  </cols>
  <sheetData>
    <row r="1" spans="1:11" ht="12" customHeight="1" x14ac:dyDescent="0.2">
      <c r="A1" s="146"/>
      <c r="B1" s="146"/>
      <c r="C1" s="147" t="s">
        <v>8</v>
      </c>
      <c r="D1" s="148"/>
      <c r="E1" s="148"/>
      <c r="F1" s="149"/>
      <c r="G1" s="140" t="s">
        <v>58</v>
      </c>
      <c r="H1" s="153" t="s">
        <v>323</v>
      </c>
      <c r="I1" s="153"/>
    </row>
    <row r="2" spans="1:11" ht="12" customHeight="1" x14ac:dyDescent="0.2">
      <c r="A2" s="146"/>
      <c r="B2" s="146"/>
      <c r="C2" s="150"/>
      <c r="D2" s="151"/>
      <c r="E2" s="151"/>
      <c r="F2" s="152"/>
      <c r="G2" s="141" t="s">
        <v>59</v>
      </c>
      <c r="H2" s="153">
        <v>1</v>
      </c>
      <c r="I2" s="153"/>
    </row>
    <row r="3" spans="1:11" ht="12" customHeight="1" x14ac:dyDescent="0.2">
      <c r="A3" s="146"/>
      <c r="B3" s="146"/>
      <c r="C3" s="154" t="s">
        <v>212</v>
      </c>
      <c r="D3" s="155"/>
      <c r="E3" s="155"/>
      <c r="F3" s="156"/>
      <c r="G3" s="141" t="s">
        <v>60</v>
      </c>
      <c r="H3" s="157" t="s">
        <v>324</v>
      </c>
      <c r="I3" s="153"/>
    </row>
    <row r="4" spans="1:11" x14ac:dyDescent="0.2">
      <c r="A4" s="158"/>
      <c r="B4" s="158"/>
      <c r="C4" s="158"/>
      <c r="D4" s="158"/>
      <c r="E4" s="158"/>
      <c r="F4" s="158"/>
      <c r="G4" s="158"/>
      <c r="H4" s="158"/>
      <c r="I4" s="158"/>
    </row>
    <row r="5" spans="1:11" s="21" customFormat="1" ht="12" x14ac:dyDescent="0.2">
      <c r="A5" s="142" t="s">
        <v>2</v>
      </c>
      <c r="B5" s="142"/>
      <c r="C5" s="33" t="s">
        <v>0</v>
      </c>
      <c r="D5" s="233" t="str">
        <f>IF('Plan Individual'!D5=0," ",'Plan Individual'!D5)</f>
        <v xml:space="preserve"> </v>
      </c>
      <c r="E5" s="233"/>
      <c r="F5" s="233"/>
      <c r="G5" s="33" t="s">
        <v>182</v>
      </c>
      <c r="H5" s="238" t="str">
        <f>IF('Plan Individual'!H5=0," ",'Plan Individual'!H5)</f>
        <v xml:space="preserve"> </v>
      </c>
      <c r="I5" s="238"/>
      <c r="J5" s="87"/>
      <c r="K5" s="87"/>
    </row>
    <row r="6" spans="1:11" s="21" customFormat="1" ht="12" x14ac:dyDescent="0.2">
      <c r="A6" s="142"/>
      <c r="B6" s="142"/>
      <c r="C6" s="33" t="s">
        <v>1</v>
      </c>
      <c r="D6" s="233" t="str">
        <f>IF('Plan Individual'!D6=0," ",'Plan Individual'!D6)</f>
        <v xml:space="preserve"> </v>
      </c>
      <c r="E6" s="233"/>
      <c r="F6" s="233"/>
      <c r="G6" s="33" t="s">
        <v>85</v>
      </c>
      <c r="H6" s="160" t="str">
        <f>'Plan Individual'!H6:I6</f>
        <v xml:space="preserve"> </v>
      </c>
      <c r="I6" s="160"/>
      <c r="J6" s="87"/>
      <c r="K6" s="87"/>
    </row>
    <row r="7" spans="1:11" s="21" customFormat="1" ht="12" x14ac:dyDescent="0.2">
      <c r="A7" s="142"/>
      <c r="B7" s="142"/>
      <c r="C7" s="34" t="s">
        <v>57</v>
      </c>
      <c r="D7" s="233" t="str">
        <f>IF('Plan Individual'!D7=0," ",'Plan Individual'!D7)</f>
        <v xml:space="preserve"> </v>
      </c>
      <c r="E7" s="233"/>
      <c r="F7" s="233"/>
      <c r="G7" s="239" t="s">
        <v>7</v>
      </c>
      <c r="H7" s="240"/>
      <c r="I7" s="237" t="s">
        <v>213</v>
      </c>
      <c r="J7" s="87"/>
      <c r="K7" s="87"/>
    </row>
    <row r="8" spans="1:11" s="21" customFormat="1" ht="16.5" customHeight="1" x14ac:dyDescent="0.2">
      <c r="A8" s="142" t="s">
        <v>3</v>
      </c>
      <c r="B8" s="142"/>
      <c r="C8" s="33" t="s">
        <v>0</v>
      </c>
      <c r="D8" s="233" t="str">
        <f>IF('Plan Individual'!D8=0," ",'Plan Individual'!D8)</f>
        <v xml:space="preserve"> </v>
      </c>
      <c r="E8" s="233"/>
      <c r="F8" s="233"/>
      <c r="G8" s="35" t="s">
        <v>5</v>
      </c>
      <c r="H8" s="63" t="str">
        <f>IF('Plan Individual'!I8=0," ",'Plan Individual'!I8)</f>
        <v xml:space="preserve"> </v>
      </c>
      <c r="I8" s="237"/>
      <c r="J8" s="87"/>
      <c r="K8" s="87"/>
    </row>
    <row r="9" spans="1:11" s="21" customFormat="1" ht="12" x14ac:dyDescent="0.2">
      <c r="A9" s="142"/>
      <c r="B9" s="142"/>
      <c r="C9" s="33" t="s">
        <v>1</v>
      </c>
      <c r="D9" s="233" t="str">
        <f>IF('Plan Individual'!D9=0," ",'Plan Individual'!D9)</f>
        <v xml:space="preserve"> </v>
      </c>
      <c r="E9" s="233"/>
      <c r="F9" s="233"/>
      <c r="G9" s="25" t="s">
        <v>6</v>
      </c>
      <c r="H9" s="50" t="str">
        <f>IF('Plan Individual'!I9=0," ",'Plan Individual'!I9)</f>
        <v xml:space="preserve"> </v>
      </c>
      <c r="I9" s="62" t="str">
        <f>IF('Plan Individual'!I37=0," ",'Plan Individual'!I37)</f>
        <v xml:space="preserve"> </v>
      </c>
      <c r="J9" s="87"/>
      <c r="K9" s="87"/>
    </row>
    <row r="10" spans="1:11" ht="26.1" customHeight="1" x14ac:dyDescent="0.2">
      <c r="A10" s="183" t="s">
        <v>4</v>
      </c>
      <c r="B10" s="183"/>
      <c r="C10" s="234" t="str">
        <f>IF('Plan Individual'!C10=0," ",'Plan Individual'!C10)</f>
        <v xml:space="preserve"> </v>
      </c>
      <c r="D10" s="235"/>
      <c r="E10" s="235"/>
      <c r="F10" s="235"/>
      <c r="G10" s="235"/>
      <c r="H10" s="235"/>
      <c r="I10" s="236"/>
    </row>
    <row r="11" spans="1:11" ht="10.5" customHeight="1" x14ac:dyDescent="0.2">
      <c r="A11" s="228"/>
      <c r="B11" s="228"/>
      <c r="C11" s="228"/>
      <c r="D11" s="228"/>
      <c r="E11" s="228"/>
      <c r="F11" s="228"/>
      <c r="G11" s="228"/>
      <c r="H11" s="228"/>
      <c r="I11" s="228"/>
    </row>
    <row r="12" spans="1:11" ht="15" x14ac:dyDescent="0.2">
      <c r="A12" s="167" t="s">
        <v>9</v>
      </c>
      <c r="B12" s="167"/>
      <c r="C12" s="167"/>
      <c r="D12" s="167"/>
      <c r="E12" s="167"/>
      <c r="F12" s="167"/>
      <c r="G12" s="167"/>
      <c r="H12" s="167"/>
      <c r="I12" s="167"/>
    </row>
    <row r="13" spans="1:11" ht="25.5" x14ac:dyDescent="0.2">
      <c r="A13" s="197" t="s">
        <v>33</v>
      </c>
      <c r="B13" s="222"/>
      <c r="C13" s="48" t="s">
        <v>34</v>
      </c>
      <c r="D13" s="176" t="s">
        <v>229</v>
      </c>
      <c r="E13" s="176"/>
      <c r="F13" s="176"/>
      <c r="G13" s="176"/>
      <c r="H13" s="176"/>
      <c r="I13" s="85" t="s">
        <v>224</v>
      </c>
      <c r="K13" s="88"/>
    </row>
    <row r="14" spans="1:11" ht="28.5" customHeight="1" x14ac:dyDescent="0.2">
      <c r="A14" s="223" t="str">
        <f>IF('Plan Individual'!A15=0," ",'Plan Individual'!A15)</f>
        <v xml:space="preserve"> </v>
      </c>
      <c r="B14" s="224"/>
      <c r="C14" s="91" t="str">
        <f>IF('Plan Individual'!I15=0," ",'Plan Individual'!I15)</f>
        <v xml:space="preserve"> </v>
      </c>
      <c r="D14" s="227"/>
      <c r="E14" s="227"/>
      <c r="F14" s="227"/>
      <c r="G14" s="227"/>
      <c r="H14" s="227"/>
      <c r="I14" s="99"/>
      <c r="J14" s="89" t="str">
        <f>IF(I14="ÓPTIMO",100%,IF(I14="ADECUADO",70%,IF(I14="INFERIOR",30%,IF(I14="CRÍTICO",0%," "))))</f>
        <v xml:space="preserve"> </v>
      </c>
      <c r="K14" s="88">
        <f>IFERROR((C14*J14),0)</f>
        <v>0</v>
      </c>
    </row>
    <row r="15" spans="1:11" ht="28.5" customHeight="1" x14ac:dyDescent="0.2">
      <c r="A15" s="223" t="str">
        <f>IF('Plan Individual'!A16=0," ",'Plan Individual'!A16)</f>
        <v xml:space="preserve"> </v>
      </c>
      <c r="B15" s="224"/>
      <c r="C15" s="91" t="str">
        <f>IF('Plan Individual'!I16=0," ",'Plan Individual'!I16)</f>
        <v xml:space="preserve"> </v>
      </c>
      <c r="D15" s="227"/>
      <c r="E15" s="227"/>
      <c r="F15" s="227"/>
      <c r="G15" s="227"/>
      <c r="H15" s="227"/>
      <c r="I15" s="99"/>
      <c r="J15" s="89" t="str">
        <f>IF(I15="ÓPTIMO",100%,IF(I15="ADECUADO",70%,IF(I15="INFERIOR",30%,IF(I15="CRÍTICO",0%," "))))</f>
        <v xml:space="preserve"> </v>
      </c>
      <c r="K15" s="88">
        <f>IFERROR((C15*J15),0)</f>
        <v>0</v>
      </c>
    </row>
    <row r="16" spans="1:11" ht="28.5" customHeight="1" x14ac:dyDescent="0.2">
      <c r="A16" s="223" t="str">
        <f>IF('Plan Individual'!A17=0," ",'Plan Individual'!A17)</f>
        <v xml:space="preserve"> </v>
      </c>
      <c r="B16" s="224"/>
      <c r="C16" s="91" t="str">
        <f>IF('Plan Individual'!I17=0," ",'Plan Individual'!I17)</f>
        <v xml:space="preserve"> </v>
      </c>
      <c r="D16" s="227"/>
      <c r="E16" s="227"/>
      <c r="F16" s="227"/>
      <c r="G16" s="227"/>
      <c r="H16" s="227"/>
      <c r="I16" s="99"/>
      <c r="J16" s="89" t="str">
        <f>IF(I16="ÓPTIMO",100%,IF(I16="ADECUADO",70%,IF(I16="INFERIOR",30%,IF(I16="CRÍTICO",0%," "))))</f>
        <v xml:space="preserve"> </v>
      </c>
      <c r="K16" s="88">
        <f>IFERROR((C16*J16),0)</f>
        <v>0</v>
      </c>
    </row>
    <row r="17" spans="1:11" ht="28.5" customHeight="1" x14ac:dyDescent="0.2">
      <c r="A17" s="223" t="str">
        <f>IF('Plan Individual'!A18=0," ",'Plan Individual'!A18)</f>
        <v xml:space="preserve"> </v>
      </c>
      <c r="B17" s="224"/>
      <c r="C17" s="91" t="str">
        <f>IF('Plan Individual'!I18=0," ",'Plan Individual'!I18)</f>
        <v xml:space="preserve"> </v>
      </c>
      <c r="D17" s="227"/>
      <c r="E17" s="227"/>
      <c r="F17" s="227"/>
      <c r="G17" s="227"/>
      <c r="H17" s="227"/>
      <c r="I17" s="99"/>
      <c r="J17" s="89" t="str">
        <f>IF(I17="ÓPTIMO",100%,IF(I17="ADECUADO",70%,IF(I17="INFERIOR",30%,IF(I17="CRÍTICO",0%," "))))</f>
        <v xml:space="preserve"> </v>
      </c>
      <c r="K17" s="88">
        <f>IFERROR((C17*J17),0)</f>
        <v>0</v>
      </c>
    </row>
    <row r="18" spans="1:11" ht="28.5" customHeight="1" x14ac:dyDescent="0.2">
      <c r="A18" s="229" t="str">
        <f>IF('Plan Individual'!A19=0," ",'Plan Individual'!A19)</f>
        <v xml:space="preserve"> </v>
      </c>
      <c r="B18" s="230"/>
      <c r="C18" s="91" t="str">
        <f>IF('Plan Individual'!I19=0," ",'Plan Individual'!I19)</f>
        <v xml:space="preserve"> </v>
      </c>
      <c r="D18" s="227"/>
      <c r="E18" s="227"/>
      <c r="F18" s="227"/>
      <c r="G18" s="227"/>
      <c r="H18" s="227"/>
      <c r="I18" s="99"/>
      <c r="J18" s="89" t="str">
        <f>IF(I18="ÓPTIMO",100%,IF(I18="ADECUADO",70%,IF(I18="INFERIOR",30%,IF(I18="CRÍTICO",0%," "))))</f>
        <v xml:space="preserve"> </v>
      </c>
      <c r="K18" s="88">
        <f>IFERROR((C18*J18),0)</f>
        <v>0</v>
      </c>
    </row>
    <row r="19" spans="1:11" ht="15.6" customHeight="1" x14ac:dyDescent="0.2">
      <c r="A19" s="165" t="s">
        <v>36</v>
      </c>
      <c r="B19" s="166"/>
      <c r="C19" s="84">
        <v>0.35</v>
      </c>
      <c r="D19" s="225" t="s">
        <v>230</v>
      </c>
      <c r="E19" s="225"/>
      <c r="F19" s="225"/>
      <c r="G19" s="225"/>
      <c r="H19" s="225"/>
      <c r="I19" s="86" t="str">
        <f>IF(J19=100%,"ÓPTIMO",IF(J19&gt;=70%,"ADECUADO",IF(J19&gt;=30%,"INFERIOR",IF(J19&gt;0%,"CRÍTICO"," "))))</f>
        <v xml:space="preserve"> </v>
      </c>
      <c r="J19" s="88">
        <f>K19/C19</f>
        <v>0</v>
      </c>
      <c r="K19" s="88">
        <f>SUM(K14:K18)</f>
        <v>0</v>
      </c>
    </row>
    <row r="20" spans="1:11" ht="5.25" customHeight="1" x14ac:dyDescent="0.2"/>
    <row r="21" spans="1:11" ht="15.75" x14ac:dyDescent="0.2">
      <c r="A21" s="219" t="s">
        <v>45</v>
      </c>
      <c r="B21" s="219"/>
      <c r="C21" s="219"/>
      <c r="D21" s="219"/>
      <c r="E21" s="219"/>
      <c r="F21" s="219"/>
      <c r="G21" s="219"/>
      <c r="H21" s="219"/>
      <c r="I21" s="219"/>
    </row>
    <row r="22" spans="1:11" ht="25.5" x14ac:dyDescent="0.2">
      <c r="A22" s="231" t="s">
        <v>46</v>
      </c>
      <c r="B22" s="232"/>
      <c r="C22" s="66" t="s">
        <v>34</v>
      </c>
      <c r="D22" s="176" t="s">
        <v>229</v>
      </c>
      <c r="E22" s="176"/>
      <c r="F22" s="176"/>
      <c r="G22" s="176"/>
      <c r="H22" s="176"/>
      <c r="I22" s="85" t="s">
        <v>224</v>
      </c>
    </row>
    <row r="23" spans="1:11" ht="28.5" customHeight="1" x14ac:dyDescent="0.2">
      <c r="A23" s="215" t="str">
        <f>'Plan Individual'!E33</f>
        <v>Cunplimiento de Reglamentos</v>
      </c>
      <c r="B23" s="215"/>
      <c r="C23" s="90" t="str">
        <f>IF('Plan Individual'!F33=0," ",'Plan Individual'!F33)</f>
        <v xml:space="preserve"> </v>
      </c>
      <c r="D23" s="227"/>
      <c r="E23" s="227"/>
      <c r="F23" s="227"/>
      <c r="G23" s="227"/>
      <c r="H23" s="227"/>
      <c r="I23" s="99"/>
      <c r="J23" s="89" t="str">
        <f>IF(I23="ÓPTIMO",100%,IF(I23="ADECUADO",70%,IF(I23="INFERIOR",30%,IF(I23="CRÍTICO",0%," "))))</f>
        <v xml:space="preserve"> </v>
      </c>
      <c r="K23" s="88">
        <f>IFERROR((C23*J23),0)</f>
        <v>0</v>
      </c>
    </row>
    <row r="24" spans="1:11" ht="28.5" customHeight="1" x14ac:dyDescent="0.2">
      <c r="A24" s="215" t="str">
        <f>'Plan Individual'!E34</f>
        <v>Órganos de Control o Auditorías</v>
      </c>
      <c r="B24" s="215"/>
      <c r="C24" s="90" t="str">
        <f>IF('Plan Individual'!F34=0," ",'Plan Individual'!F34)</f>
        <v xml:space="preserve"> </v>
      </c>
      <c r="D24" s="227"/>
      <c r="E24" s="227"/>
      <c r="F24" s="227"/>
      <c r="G24" s="227"/>
      <c r="H24" s="227"/>
      <c r="I24" s="99"/>
      <c r="J24" s="89" t="str">
        <f>IF(I24="ÓPTIMO",100%,IF(I24="ADECUADO",70%,IF(I24="INFERIOR",30%,IF(I24="CRÍTICO",0%," "))))</f>
        <v xml:space="preserve"> </v>
      </c>
      <c r="K24" s="88">
        <f>IFERROR((C24*J24),0)</f>
        <v>0</v>
      </c>
    </row>
    <row r="25" spans="1:11" ht="28.5" customHeight="1" x14ac:dyDescent="0.2">
      <c r="A25" s="215" t="str">
        <f>'Plan Individual'!E35</f>
        <v>Clientes Internos</v>
      </c>
      <c r="B25" s="215"/>
      <c r="C25" s="90" t="str">
        <f>IF('Plan Individual'!F35=0," ",'Plan Individual'!F35)</f>
        <v xml:space="preserve"> </v>
      </c>
      <c r="D25" s="227"/>
      <c r="E25" s="227"/>
      <c r="F25" s="227"/>
      <c r="G25" s="227"/>
      <c r="H25" s="227"/>
      <c r="I25" s="99"/>
      <c r="J25" s="89" t="str">
        <f>IF(I25="ÓPTIMO",100%,IF(I25="ADECUADO",70%,IF(I25="INFERIOR",30%,IF(I25="CRÍTICO",0%," "))))</f>
        <v xml:space="preserve"> </v>
      </c>
      <c r="K25" s="88">
        <f>IFERROR((C25*J25),0)</f>
        <v>0</v>
      </c>
    </row>
    <row r="26" spans="1:11" ht="28.5" customHeight="1" x14ac:dyDescent="0.2">
      <c r="A26" s="215" t="str">
        <f>'Plan Individual'!E36</f>
        <v>Clientes Externos</v>
      </c>
      <c r="B26" s="215"/>
      <c r="C26" s="90" t="str">
        <f>IF('Plan Individual'!F36=0," ",'Plan Individual'!F36)</f>
        <v xml:space="preserve"> </v>
      </c>
      <c r="D26" s="227"/>
      <c r="E26" s="227"/>
      <c r="F26" s="227"/>
      <c r="G26" s="227"/>
      <c r="H26" s="227"/>
      <c r="I26" s="99"/>
      <c r="J26" s="89" t="str">
        <f>IF(I26="ÓPTIMO",100%,IF(I26="ADECUADO",70%,IF(I26="INFERIOR",30%,IF(I26="CRÍTICO",0%," "))))</f>
        <v xml:space="preserve"> </v>
      </c>
      <c r="K26" s="88">
        <f>IFERROR((C26*J26),0)</f>
        <v>0</v>
      </c>
    </row>
    <row r="27" spans="1:11" ht="15.6" customHeight="1" x14ac:dyDescent="0.2">
      <c r="A27" s="208" t="s">
        <v>36</v>
      </c>
      <c r="B27" s="208"/>
      <c r="C27" s="26">
        <v>0.2</v>
      </c>
      <c r="D27" s="225" t="s">
        <v>230</v>
      </c>
      <c r="E27" s="225"/>
      <c r="F27" s="225"/>
      <c r="G27" s="225"/>
      <c r="H27" s="225"/>
      <c r="I27" s="86" t="str">
        <f>IF(J27=100%,"ÓPTIMO",IF(J27&gt;=70%,"ADECUADO",IF(J27&gt;=30%,"INFERIOR",IF(J27&gt;0%,"CRÍTICO"," "))))</f>
        <v xml:space="preserve"> </v>
      </c>
      <c r="J27" s="88">
        <f>K27/C27</f>
        <v>0</v>
      </c>
      <c r="K27" s="88">
        <f>SUM(K23:K26)</f>
        <v>0</v>
      </c>
    </row>
    <row r="28" spans="1:11" ht="9" customHeight="1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11" ht="15" x14ac:dyDescent="0.2">
      <c r="A29" s="167" t="s">
        <v>37</v>
      </c>
      <c r="B29" s="167"/>
      <c r="C29" s="167"/>
      <c r="D29" s="167"/>
      <c r="E29" s="167"/>
      <c r="F29" s="167"/>
      <c r="G29" s="167"/>
      <c r="H29" s="167"/>
      <c r="I29" s="167"/>
    </row>
    <row r="30" spans="1:11" ht="25.5" x14ac:dyDescent="0.2">
      <c r="A30" s="52" t="s">
        <v>187</v>
      </c>
      <c r="B30" s="226" t="s">
        <v>38</v>
      </c>
      <c r="C30" s="226"/>
      <c r="D30" s="49" t="s">
        <v>34</v>
      </c>
      <c r="E30" s="197" t="s">
        <v>229</v>
      </c>
      <c r="F30" s="222"/>
      <c r="G30" s="222"/>
      <c r="H30" s="198"/>
      <c r="I30" s="85" t="s">
        <v>224</v>
      </c>
    </row>
    <row r="31" spans="1:11" ht="28.5" customHeight="1" x14ac:dyDescent="0.2">
      <c r="A31" s="72" t="str">
        <f>'Plan Individual'!A24:B24</f>
        <v xml:space="preserve"> </v>
      </c>
      <c r="B31" s="220" t="str">
        <f>'Plan Individual'!C24</f>
        <v xml:space="preserve"> </v>
      </c>
      <c r="C31" s="220"/>
      <c r="D31" s="92" t="str">
        <f>IF('Plan Individual'!I24=0," ",'Plan Individual'!I24)</f>
        <v xml:space="preserve"> </v>
      </c>
      <c r="E31" s="209"/>
      <c r="F31" s="210"/>
      <c r="G31" s="210"/>
      <c r="H31" s="211"/>
      <c r="I31" s="99"/>
      <c r="J31" s="89" t="str">
        <f>IF(I31="ÓPTIMO",100%,IF(I31="ADECUADO",70%,IF(I31="INFERIOR",30%,IF(I31="CRÍTICO",0%," "))))</f>
        <v xml:space="preserve"> </v>
      </c>
      <c r="K31" s="88">
        <f>IFERROR((D31*J31),0)</f>
        <v>0</v>
      </c>
    </row>
    <row r="32" spans="1:11" ht="28.5" customHeight="1" x14ac:dyDescent="0.2">
      <c r="A32" s="72" t="str">
        <f>'Plan Individual'!A25:B25</f>
        <v xml:space="preserve"> </v>
      </c>
      <c r="B32" s="220" t="str">
        <f>'Plan Individual'!C25</f>
        <v xml:space="preserve"> </v>
      </c>
      <c r="C32" s="220"/>
      <c r="D32" s="92" t="str">
        <f>IF('Plan Individual'!I25=0," ",'Plan Individual'!I25)</f>
        <v xml:space="preserve"> </v>
      </c>
      <c r="E32" s="212"/>
      <c r="F32" s="213"/>
      <c r="G32" s="213"/>
      <c r="H32" s="214"/>
      <c r="I32" s="99"/>
      <c r="J32" s="89" t="str">
        <f>IF(I32="ÓPTIMO",100%,IF(I32="ADECUADO",70%,IF(I32="INFERIOR",30%,IF(I32="CRÍTICO",0%," "))))</f>
        <v xml:space="preserve"> </v>
      </c>
      <c r="K32" s="88">
        <f>IFERROR((D32*J32),0)</f>
        <v>0</v>
      </c>
    </row>
    <row r="33" spans="1:11" ht="28.5" customHeight="1" x14ac:dyDescent="0.2">
      <c r="A33" s="72" t="str">
        <f>'Plan Individual'!A26:B26</f>
        <v xml:space="preserve"> </v>
      </c>
      <c r="B33" s="220" t="str">
        <f>'Plan Individual'!C26</f>
        <v xml:space="preserve"> </v>
      </c>
      <c r="C33" s="220"/>
      <c r="D33" s="92" t="str">
        <f>IF('Plan Individual'!I26=0," ",'Plan Individual'!I26)</f>
        <v xml:space="preserve"> </v>
      </c>
      <c r="E33" s="212"/>
      <c r="F33" s="213"/>
      <c r="G33" s="213"/>
      <c r="H33" s="214"/>
      <c r="I33" s="99"/>
      <c r="J33" s="89" t="str">
        <f>IF(I33="ÓPTIMO",100%,IF(I33="ADECUADO",70%,IF(I33="INFERIOR",30%,IF(I33="CRÍTICO",0%," "))))</f>
        <v xml:space="preserve"> </v>
      </c>
      <c r="K33" s="88">
        <f>IFERROR((D33*J33),0)</f>
        <v>0</v>
      </c>
    </row>
    <row r="34" spans="1:11" ht="28.5" customHeight="1" x14ac:dyDescent="0.2">
      <c r="A34" s="72" t="str">
        <f>'Plan Individual'!A27:B27</f>
        <v xml:space="preserve"> </v>
      </c>
      <c r="B34" s="220" t="str">
        <f>'Plan Individual'!C27</f>
        <v xml:space="preserve"> </v>
      </c>
      <c r="C34" s="220"/>
      <c r="D34" s="92" t="str">
        <f>IF('Plan Individual'!I27=0," ",'Plan Individual'!I27)</f>
        <v xml:space="preserve"> </v>
      </c>
      <c r="E34" s="212"/>
      <c r="F34" s="213"/>
      <c r="G34" s="213"/>
      <c r="H34" s="214"/>
      <c r="I34" s="99"/>
      <c r="J34" s="89" t="str">
        <f>IF(I34="ÓPTIMO",100%,IF(I34="ADECUADO",70%,IF(I34="INFERIOR",30%,IF(I34="CRÍTICO",0%," "))))</f>
        <v xml:space="preserve"> </v>
      </c>
      <c r="K34" s="88">
        <f>IFERROR((D34*J34),0)</f>
        <v>0</v>
      </c>
    </row>
    <row r="35" spans="1:11" ht="28.5" customHeight="1" x14ac:dyDescent="0.2">
      <c r="A35" s="72" t="str">
        <f>'Plan Individual'!A28:B28</f>
        <v xml:space="preserve"> </v>
      </c>
      <c r="B35" s="220" t="str">
        <f>'Plan Individual'!C28</f>
        <v xml:space="preserve"> </v>
      </c>
      <c r="C35" s="220"/>
      <c r="D35" s="92" t="str">
        <f>IF('Plan Individual'!I28=0," ",'Plan Individual'!I28)</f>
        <v xml:space="preserve"> </v>
      </c>
      <c r="E35" s="212"/>
      <c r="F35" s="213"/>
      <c r="G35" s="213"/>
      <c r="H35" s="214"/>
      <c r="I35" s="99"/>
      <c r="J35" s="89" t="str">
        <f>IF(I35="ÓPTIMO",100%,IF(I35="ADECUADO",70%,IF(I35="INFERIOR",30%,IF(I35="CRÍTICO",0%," "))))</f>
        <v xml:space="preserve"> </v>
      </c>
      <c r="K35" s="88">
        <f>IFERROR((D35*J35),0)</f>
        <v>0</v>
      </c>
    </row>
    <row r="36" spans="1:11" ht="15.6" customHeight="1" x14ac:dyDescent="0.2">
      <c r="A36" s="221" t="s">
        <v>36</v>
      </c>
      <c r="B36" s="221"/>
      <c r="C36" s="221"/>
      <c r="D36" s="84">
        <v>0.25</v>
      </c>
      <c r="E36" s="216" t="s">
        <v>230</v>
      </c>
      <c r="F36" s="217"/>
      <c r="G36" s="217"/>
      <c r="H36" s="218"/>
      <c r="I36" s="86" t="str">
        <f>IF(J36=100%,"ÓPTIMO",IF(J36&gt;=70%,"ADECUADO",IF(J36&gt;=30%,"INFERIOR",IF(J36&gt;0%,"CRÍTICO"," "))))</f>
        <v xml:space="preserve"> </v>
      </c>
      <c r="J36" s="88">
        <f>K36/D36</f>
        <v>0</v>
      </c>
      <c r="K36" s="88">
        <f>SUM(K31:K35)</f>
        <v>0</v>
      </c>
    </row>
    <row r="37" spans="1:11" ht="5.25" customHeight="1" x14ac:dyDescent="0.2">
      <c r="A37" s="2"/>
    </row>
    <row r="38" spans="1:11" ht="15.75" x14ac:dyDescent="0.2">
      <c r="A38" s="219" t="s">
        <v>41</v>
      </c>
      <c r="B38" s="219"/>
      <c r="C38" s="219"/>
      <c r="D38" s="219"/>
      <c r="E38" s="219"/>
      <c r="F38" s="219"/>
      <c r="G38" s="219"/>
      <c r="H38" s="219"/>
      <c r="I38" s="219"/>
    </row>
    <row r="39" spans="1:11" ht="25.5" x14ac:dyDescent="0.2">
      <c r="A39" s="197" t="s">
        <v>42</v>
      </c>
      <c r="B39" s="222"/>
      <c r="C39" s="198"/>
      <c r="D39" s="66" t="s">
        <v>34</v>
      </c>
      <c r="E39" s="197" t="s">
        <v>229</v>
      </c>
      <c r="F39" s="222"/>
      <c r="G39" s="222"/>
      <c r="H39" s="198"/>
      <c r="I39" s="85" t="s">
        <v>224</v>
      </c>
    </row>
    <row r="40" spans="1:11" ht="28.5" customHeight="1" x14ac:dyDescent="0.2">
      <c r="A40" s="215" t="str">
        <f>'Plan Individual'!A33</f>
        <v>Ejecución de Funciones</v>
      </c>
      <c r="B40" s="215"/>
      <c r="C40" s="215"/>
      <c r="D40" s="90" t="str">
        <f>IF('Plan Individual'!C33=0," ",'Plan Individual'!C33)</f>
        <v xml:space="preserve"> </v>
      </c>
      <c r="E40" s="209"/>
      <c r="F40" s="210"/>
      <c r="G40" s="210"/>
      <c r="H40" s="211"/>
      <c r="I40" s="99"/>
      <c r="J40" s="89" t="str">
        <f>IF(I40="ÓPTIMO",100%,IF(I40="ADECUADO",70%,IF(I40="INFERIOR",30%,IF(I40="CRÍTICO",0%," "))))</f>
        <v xml:space="preserve"> </v>
      </c>
      <c r="K40" s="88">
        <f>IFERROR((D40*J40),0)</f>
        <v>0</v>
      </c>
    </row>
    <row r="41" spans="1:11" ht="28.5" customHeight="1" x14ac:dyDescent="0.2">
      <c r="A41" s="215" t="str">
        <f>'Plan Individual'!A34</f>
        <v>Desarrollo de Habilidades</v>
      </c>
      <c r="B41" s="215"/>
      <c r="C41" s="215"/>
      <c r="D41" s="90" t="str">
        <f>IF('Plan Individual'!C34=0," ",'Plan Individual'!C34)</f>
        <v xml:space="preserve"> </v>
      </c>
      <c r="E41" s="212"/>
      <c r="F41" s="213"/>
      <c r="G41" s="213"/>
      <c r="H41" s="214"/>
      <c r="I41" s="99"/>
      <c r="J41" s="89" t="str">
        <f>IF(I41="ÓPTIMO",100%,IF(I41="ADECUADO",70%,IF(I41="INFERIOR",30%,IF(I41="CRÍTICO",0%," "))))</f>
        <v xml:space="preserve"> </v>
      </c>
      <c r="K41" s="88">
        <f>IFERROR((D41*J41),0)</f>
        <v>0</v>
      </c>
    </row>
    <row r="42" spans="1:11" ht="28.5" customHeight="1" x14ac:dyDescent="0.2">
      <c r="A42" s="215" t="str">
        <f>'Plan Individual'!A35</f>
        <v>Compromiso Institucional</v>
      </c>
      <c r="B42" s="215"/>
      <c r="C42" s="215"/>
      <c r="D42" s="90" t="str">
        <f>IF('Plan Individual'!C35=0," ",'Plan Individual'!C35)</f>
        <v xml:space="preserve"> </v>
      </c>
      <c r="E42" s="212"/>
      <c r="F42" s="213"/>
      <c r="G42" s="213"/>
      <c r="H42" s="214"/>
      <c r="I42" s="99"/>
      <c r="J42" s="89" t="str">
        <f>IF(I42="ÓPTIMO",100%,IF(I42="ADECUADO",70%,IF(I42="INFERIOR",30%,IF(I42="CRÍTICO",0%," "))))</f>
        <v xml:space="preserve"> </v>
      </c>
      <c r="K42" s="88">
        <f>IFERROR((D42*J42),0)</f>
        <v>0</v>
      </c>
    </row>
    <row r="43" spans="1:11" ht="28.5" customHeight="1" x14ac:dyDescent="0.2">
      <c r="A43" s="215" t="str">
        <f>'Plan Individual'!A36</f>
        <v>Relaciones Laborales</v>
      </c>
      <c r="B43" s="215"/>
      <c r="C43" s="215"/>
      <c r="D43" s="90" t="str">
        <f>IF('Plan Individual'!C36=0," ",'Plan Individual'!C36)</f>
        <v xml:space="preserve"> </v>
      </c>
      <c r="E43" s="212"/>
      <c r="F43" s="213"/>
      <c r="G43" s="213"/>
      <c r="H43" s="214"/>
      <c r="I43" s="99"/>
      <c r="J43" s="89" t="str">
        <f>IF(I43="ÓPTIMO",100%,IF(I43="ADECUADO",70%,IF(I43="INFERIOR",30%,IF(I43="CRÍTICO",0%," "))))</f>
        <v xml:space="preserve"> </v>
      </c>
      <c r="K43" s="88">
        <f>IFERROR((D43*J43),0)</f>
        <v>0</v>
      </c>
    </row>
    <row r="44" spans="1:11" ht="15.6" customHeight="1" x14ac:dyDescent="0.2">
      <c r="A44" s="208" t="s">
        <v>36</v>
      </c>
      <c r="B44" s="208"/>
      <c r="C44" s="208"/>
      <c r="D44" s="26">
        <v>0.05</v>
      </c>
      <c r="E44" s="216" t="s">
        <v>230</v>
      </c>
      <c r="F44" s="217"/>
      <c r="G44" s="217"/>
      <c r="H44" s="218"/>
      <c r="I44" s="86" t="str">
        <f>IF(J44=100%,"ÓPTIMO",IF(J44&gt;=70%,"ADECUADO",IF(J44&gt;=30%,"INFERIOR",IF(J44&gt;0%,"CRÍTICO"," "))))</f>
        <v xml:space="preserve"> </v>
      </c>
      <c r="J44" s="88">
        <f>K44/D44</f>
        <v>0</v>
      </c>
      <c r="K44" s="88">
        <f>SUM(K40:K43)</f>
        <v>0</v>
      </c>
    </row>
    <row r="45" spans="1:11" ht="7.5" customHeight="1" x14ac:dyDescent="0.2">
      <c r="J45" s="89" t="str">
        <f>IF(D46="ÓPTIMO",100%,IF(D46="ADECUADO",70%,IF(D46="INFERIOR",30%,IF(D46="CRÍTICO",0%," "))))</f>
        <v xml:space="preserve"> </v>
      </c>
      <c r="K45" s="88">
        <f>IFERROR((C46*J45),0)</f>
        <v>0</v>
      </c>
    </row>
    <row r="46" spans="1:11" ht="11.45" customHeight="1" x14ac:dyDescent="0.2">
      <c r="A46" s="206" t="s">
        <v>47</v>
      </c>
      <c r="B46" s="206"/>
      <c r="C46" s="78">
        <v>0.1</v>
      </c>
      <c r="D46" s="99"/>
      <c r="F46" s="206" t="s">
        <v>231</v>
      </c>
      <c r="G46" s="206"/>
      <c r="H46" s="206"/>
      <c r="I46" s="207" t="str">
        <f>IF(K47=100%,"ÓPTIMO",IF(K47&gt;=70%,"ADECUADO",IF(K47&gt;=30%,"INFERIOR",IF(K47&gt;0%,"CRÍTICO"," "))))</f>
        <v xml:space="preserve"> </v>
      </c>
      <c r="J46" s="89" t="str">
        <f>IF(D47="ÓPTIMO",100%,IF(D47="ADECUADO",70%,IF(D47="INFERIOR",30%,IF(D47="CRÍTICO",0%," "))))</f>
        <v xml:space="preserve"> </v>
      </c>
      <c r="K46" s="88">
        <f>IFERROR((C47*J46),0)</f>
        <v>0</v>
      </c>
    </row>
    <row r="47" spans="1:11" ht="11.45" customHeight="1" x14ac:dyDescent="0.2">
      <c r="A47" s="206" t="s">
        <v>53</v>
      </c>
      <c r="B47" s="206"/>
      <c r="C47" s="78">
        <v>0.05</v>
      </c>
      <c r="D47" s="99"/>
      <c r="F47" s="206"/>
      <c r="G47" s="206"/>
      <c r="H47" s="206"/>
      <c r="I47" s="207"/>
      <c r="K47" s="88">
        <f>K19+K27+K36+K44+K45+K46</f>
        <v>0</v>
      </c>
    </row>
  </sheetData>
  <protectedRanges>
    <protectedRange sqref="D14:I18" name="Rango1"/>
    <protectedRange sqref="D23:I26" name="Rango2"/>
    <protectedRange sqref="E31:I35" name="Rango3"/>
    <protectedRange sqref="E40:I43" name="Rango4"/>
    <protectedRange sqref="D46:D47" name="Rango5"/>
  </protectedRanges>
  <dataConsolidate/>
  <mergeCells count="81">
    <mergeCell ref="A1:B3"/>
    <mergeCell ref="C1:F2"/>
    <mergeCell ref="H1:I1"/>
    <mergeCell ref="H2:I2"/>
    <mergeCell ref="C3:F3"/>
    <mergeCell ref="H3:I3"/>
    <mergeCell ref="A4:I4"/>
    <mergeCell ref="A5:B7"/>
    <mergeCell ref="D5:F5"/>
    <mergeCell ref="H5:I5"/>
    <mergeCell ref="D6:F6"/>
    <mergeCell ref="H6:I6"/>
    <mergeCell ref="D7:F7"/>
    <mergeCell ref="G7:H7"/>
    <mergeCell ref="A8:B9"/>
    <mergeCell ref="D8:F8"/>
    <mergeCell ref="D9:F9"/>
    <mergeCell ref="A10:B10"/>
    <mergeCell ref="C10:I10"/>
    <mergeCell ref="I7:I8"/>
    <mergeCell ref="A21:I21"/>
    <mergeCell ref="A26:B26"/>
    <mergeCell ref="A27:B27"/>
    <mergeCell ref="D23:H23"/>
    <mergeCell ref="A11:I11"/>
    <mergeCell ref="A12:I12"/>
    <mergeCell ref="A13:B13"/>
    <mergeCell ref="A18:B18"/>
    <mergeCell ref="D24:H24"/>
    <mergeCell ref="D25:H25"/>
    <mergeCell ref="D26:H26"/>
    <mergeCell ref="A22:B22"/>
    <mergeCell ref="D22:H22"/>
    <mergeCell ref="A15:B15"/>
    <mergeCell ref="A19:B19"/>
    <mergeCell ref="D15:H15"/>
    <mergeCell ref="D16:H16"/>
    <mergeCell ref="D17:H17"/>
    <mergeCell ref="D18:H18"/>
    <mergeCell ref="D19:H19"/>
    <mergeCell ref="D13:H13"/>
    <mergeCell ref="D14:H14"/>
    <mergeCell ref="A39:C39"/>
    <mergeCell ref="E39:H39"/>
    <mergeCell ref="A14:B14"/>
    <mergeCell ref="A16:B16"/>
    <mergeCell ref="A17:B17"/>
    <mergeCell ref="D27:H27"/>
    <mergeCell ref="B31:C31"/>
    <mergeCell ref="B32:C32"/>
    <mergeCell ref="E31:H31"/>
    <mergeCell ref="E30:H30"/>
    <mergeCell ref="E32:H32"/>
    <mergeCell ref="B30:C30"/>
    <mergeCell ref="A29:I29"/>
    <mergeCell ref="A24:B24"/>
    <mergeCell ref="A23:B23"/>
    <mergeCell ref="A25:B25"/>
    <mergeCell ref="E33:H33"/>
    <mergeCell ref="E34:H34"/>
    <mergeCell ref="E35:H35"/>
    <mergeCell ref="E36:H36"/>
    <mergeCell ref="A38:I38"/>
    <mergeCell ref="B33:C33"/>
    <mergeCell ref="B34:C34"/>
    <mergeCell ref="B35:C35"/>
    <mergeCell ref="A36:C36"/>
    <mergeCell ref="A47:B47"/>
    <mergeCell ref="I46:I47"/>
    <mergeCell ref="F46:H47"/>
    <mergeCell ref="A44:C44"/>
    <mergeCell ref="E40:H40"/>
    <mergeCell ref="E41:H41"/>
    <mergeCell ref="E42:H42"/>
    <mergeCell ref="A40:C40"/>
    <mergeCell ref="A46:B46"/>
    <mergeCell ref="E43:H43"/>
    <mergeCell ref="E44:H44"/>
    <mergeCell ref="A41:C41"/>
    <mergeCell ref="A42:C42"/>
    <mergeCell ref="A43:C43"/>
  </mergeCells>
  <dataValidations count="10">
    <dataValidation allowBlank="1" showInputMessage="1" showErrorMessage="1" prompt="Digite el número del documento de identidad sin puntos ni separadores" sqref="H5:I5" xr:uid="{00000000-0002-0000-0100-000000000000}"/>
    <dataValidation type="textLength" operator="lessThanOrEqual" showInputMessage="1" showErrorMessage="1" error="Utilice máximo 100 caracteres" sqref="A14:A18" xr:uid="{00000000-0002-0000-0100-000001000000}">
      <formula1>100</formula1>
    </dataValidation>
    <dataValidation type="textLength" operator="lessThanOrEqual" allowBlank="1" showInputMessage="1" showErrorMessage="1" error="Utilice máximo 300 caracteres" sqref="D24:H26 D15:H18" xr:uid="{00000000-0002-0000-0100-000002000000}">
      <formula1>300</formula1>
    </dataValidation>
    <dataValidation type="list" allowBlank="1" showInputMessage="1" showErrorMessage="1" sqref="I41:I43 I15:I18 I24:I26 I32:I35" xr:uid="{00000000-0002-0000-0100-000003000000}">
      <formula1>CONCEPTO</formula1>
    </dataValidation>
    <dataValidation type="textLength" operator="lessThanOrEqual" allowBlank="1" showInputMessage="1" showErrorMessage="1" error="Utilice máximo 300 caracteres" prompt="Registre los avances y/o dificultades que soportan el cumplimiento del criterio hasta el momento del seguimiento, así como los compromisos que considere pertinentes. Utilice máximo 300 caracteres." sqref="D23:H23" xr:uid="{00000000-0002-0000-0100-000004000000}">
      <formula1>300</formula1>
    </dataValidation>
    <dataValidation type="textLength" operator="lessThanOrEqual" allowBlank="1" showInputMessage="1" showErrorMessage="1" error="Utilice máximo 300 caracteres" prompt="Registre los avances y/o dificultades que soportan el cumplimiento de la meta hasta el momento del seguimiento, así como los compromisos que considere pertinentes. Utilice máximo 300 caracteres." sqref="D14:H14" xr:uid="{00000000-0002-0000-0100-000005000000}">
      <formula1>300</formula1>
    </dataValidation>
    <dataValidation type="list" allowBlank="1" showInputMessage="1" showErrorMessage="1" prompt="Seleccione el concepto mas adecuado al nivel de avance en la meta" sqref="I14" xr:uid="{00000000-0002-0000-0100-000006000000}">
      <formula1>CONCEPTO</formula1>
    </dataValidation>
    <dataValidation type="textLength" operator="lessThanOrEqual" allowBlank="1" showInputMessage="1" showErrorMessage="1" error="Utilice máximo 250 caracteres" prompt="Registre los avances y/o dificultades que soportan el cumplimiento del ítem hasta el momento del seguimiento, así como los compromisos que considere pertinentes. Utilice máximo 250 caracteres." sqref="E31:H31 E40:H40" xr:uid="{00000000-0002-0000-0100-000007000000}">
      <formula1>250</formula1>
    </dataValidation>
    <dataValidation type="list" allowBlank="1" showInputMessage="1" showErrorMessage="1" prompt="Seleccione el concepto mas adecuado al nivel de avance en el ítem" sqref="I23 I31 I40 D46:D47" xr:uid="{00000000-0002-0000-0100-000008000000}">
      <formula1>CONCEPTO</formula1>
    </dataValidation>
    <dataValidation type="textLength" operator="lessThanOrEqual" allowBlank="1" showInputMessage="1" showErrorMessage="1" error="Utilice máximo 2500 caracteres" sqref="E32:H35 E41:H43" xr:uid="{00000000-0002-0000-0100-000009000000}">
      <formula1>250</formula1>
    </dataValidation>
  </dataValidations>
  <pageMargins left="0.43307086614173229" right="0.47244094488188981" top="0.59055118110236227" bottom="0.55118110236220474" header="0.39370078740157483" footer="0.11811023622047245"/>
  <pageSetup orientation="landscape" horizontalDpi="0" verticalDpi="0" r:id="rId1"/>
  <headerFooter>
    <oddHeader>&amp;RFormato en Prueba</oddHeader>
    <oddFooter>&amp;LFirma Evaluado
________________________________________&amp;CFirma Evaluador                                                     .                                    
_____________________________________________&amp;R
Fecha:_____________________ Pág.&amp;P/&amp;N</oddFooter>
  </headerFooter>
  <rowBreaks count="1" manualBreakCount="1">
    <brk id="27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zoomScale="120" zoomScaleNormal="120" workbookViewId="0">
      <selection activeCell="C11" sqref="C11:I11"/>
    </sheetView>
  </sheetViews>
  <sheetFormatPr baseColWidth="10" defaultRowHeight="12.75" x14ac:dyDescent="0.2"/>
  <cols>
    <col min="1" max="2" width="12.7109375" style="3" customWidth="1"/>
    <col min="3" max="3" width="13.7109375" style="3" customWidth="1"/>
    <col min="4" max="4" width="11.7109375" style="3" customWidth="1"/>
    <col min="5" max="5" width="26.7109375" style="3" customWidth="1"/>
    <col min="6" max="6" width="11.7109375" style="3" customWidth="1"/>
    <col min="7" max="7" width="16.85546875" style="3" customWidth="1"/>
    <col min="8" max="8" width="10.7109375" style="3" customWidth="1"/>
    <col min="9" max="9" width="12.7109375" style="3" customWidth="1"/>
    <col min="10" max="10" width="57.42578125" style="3" customWidth="1"/>
    <col min="11" max="11" width="11.42578125" style="3"/>
    <col min="12" max="12" width="11.42578125" style="3" customWidth="1"/>
    <col min="13" max="16384" width="11.42578125" style="3"/>
  </cols>
  <sheetData>
    <row r="1" spans="1:9" ht="12" customHeight="1" x14ac:dyDescent="0.2">
      <c r="A1" s="146"/>
      <c r="B1" s="146"/>
      <c r="C1" s="147" t="s">
        <v>8</v>
      </c>
      <c r="D1" s="148"/>
      <c r="E1" s="148"/>
      <c r="F1" s="149"/>
      <c r="G1" s="140" t="s">
        <v>58</v>
      </c>
      <c r="H1" s="153" t="s">
        <v>323</v>
      </c>
      <c r="I1" s="153"/>
    </row>
    <row r="2" spans="1:9" ht="12" customHeight="1" x14ac:dyDescent="0.2">
      <c r="A2" s="146"/>
      <c r="B2" s="146"/>
      <c r="C2" s="150"/>
      <c r="D2" s="151"/>
      <c r="E2" s="151"/>
      <c r="F2" s="152"/>
      <c r="G2" s="141" t="s">
        <v>59</v>
      </c>
      <c r="H2" s="153">
        <v>1</v>
      </c>
      <c r="I2" s="153"/>
    </row>
    <row r="3" spans="1:9" ht="12" customHeight="1" x14ac:dyDescent="0.2">
      <c r="A3" s="146"/>
      <c r="B3" s="146"/>
      <c r="C3" s="154" t="s">
        <v>214</v>
      </c>
      <c r="D3" s="155"/>
      <c r="E3" s="155"/>
      <c r="F3" s="156"/>
      <c r="G3" s="141" t="s">
        <v>60</v>
      </c>
      <c r="H3" s="157" t="s">
        <v>324</v>
      </c>
      <c r="I3" s="153"/>
    </row>
    <row r="4" spans="1:9" x14ac:dyDescent="0.2">
      <c r="A4" s="158"/>
      <c r="B4" s="158"/>
      <c r="C4" s="158"/>
      <c r="D4" s="158"/>
      <c r="E4" s="158"/>
      <c r="F4" s="158"/>
      <c r="G4" s="158"/>
      <c r="H4" s="158"/>
      <c r="I4" s="158"/>
    </row>
    <row r="5" spans="1:9" s="21" customFormat="1" ht="12" x14ac:dyDescent="0.2">
      <c r="A5" s="142" t="s">
        <v>2</v>
      </c>
      <c r="B5" s="142"/>
      <c r="C5" s="33" t="s">
        <v>0</v>
      </c>
      <c r="D5" s="233" t="str">
        <f>IF('Plan Individual'!D5=0," ",'Plan Individual'!D5)</f>
        <v xml:space="preserve"> </v>
      </c>
      <c r="E5" s="233"/>
      <c r="F5" s="233"/>
      <c r="G5" s="33" t="s">
        <v>182</v>
      </c>
      <c r="H5" s="238" t="str">
        <f>IF('Plan Individual'!H5=0," ",'Plan Individual'!H5)</f>
        <v xml:space="preserve"> </v>
      </c>
      <c r="I5" s="238"/>
    </row>
    <row r="6" spans="1:9" s="21" customFormat="1" ht="12" x14ac:dyDescent="0.2">
      <c r="A6" s="142"/>
      <c r="B6" s="142"/>
      <c r="C6" s="33" t="s">
        <v>1</v>
      </c>
      <c r="D6" s="233" t="str">
        <f>IF('Plan Individual'!D6=0," ",'Plan Individual'!D6)</f>
        <v xml:space="preserve"> </v>
      </c>
      <c r="E6" s="233"/>
      <c r="F6" s="233"/>
      <c r="G6" s="33" t="s">
        <v>85</v>
      </c>
      <c r="H6" s="160" t="str">
        <f>'Plan Individual'!H6:I6</f>
        <v xml:space="preserve"> </v>
      </c>
      <c r="I6" s="160"/>
    </row>
    <row r="7" spans="1:9" s="21" customFormat="1" ht="12" x14ac:dyDescent="0.2">
      <c r="A7" s="142"/>
      <c r="B7" s="142"/>
      <c r="C7" s="34" t="s">
        <v>57</v>
      </c>
      <c r="D7" s="233" t="str">
        <f>IF('Plan Individual'!D7=0," ",'Plan Individual'!D7)</f>
        <v xml:space="preserve"> </v>
      </c>
      <c r="E7" s="233"/>
      <c r="F7" s="233"/>
      <c r="G7" s="239" t="s">
        <v>7</v>
      </c>
      <c r="H7" s="241"/>
      <c r="I7" s="237" t="s">
        <v>216</v>
      </c>
    </row>
    <row r="8" spans="1:9" s="21" customFormat="1" ht="16.5" customHeight="1" x14ac:dyDescent="0.2">
      <c r="A8" s="142" t="s">
        <v>3</v>
      </c>
      <c r="B8" s="142"/>
      <c r="C8" s="33" t="s">
        <v>0</v>
      </c>
      <c r="D8" s="233" t="str">
        <f>IF('Plan Individual'!D8=0," ",'Plan Individual'!D8)</f>
        <v xml:space="preserve"> </v>
      </c>
      <c r="E8" s="233"/>
      <c r="F8" s="233"/>
      <c r="G8" s="35" t="s">
        <v>5</v>
      </c>
      <c r="H8" s="63" t="str">
        <f>IF('Plan Individual'!I8=0," ",'Plan Individual'!I8)</f>
        <v xml:space="preserve"> </v>
      </c>
      <c r="I8" s="237"/>
    </row>
    <row r="9" spans="1:9" s="21" customFormat="1" ht="12" x14ac:dyDescent="0.2">
      <c r="A9" s="142"/>
      <c r="B9" s="142"/>
      <c r="C9" s="33" t="s">
        <v>1</v>
      </c>
      <c r="D9" s="233" t="str">
        <f>IF('Plan Individual'!D9=0," ",'Plan Individual'!D9)</f>
        <v xml:space="preserve"> </v>
      </c>
      <c r="E9" s="233"/>
      <c r="F9" s="233"/>
      <c r="G9" s="25" t="s">
        <v>6</v>
      </c>
      <c r="H9" s="53" t="str">
        <f>IF('Plan Individual'!I9=0," ",'Plan Individual'!I9)</f>
        <v xml:space="preserve"> </v>
      </c>
      <c r="I9" s="94"/>
    </row>
    <row r="10" spans="1:9" ht="26.1" customHeight="1" x14ac:dyDescent="0.2">
      <c r="A10" s="183" t="s">
        <v>4</v>
      </c>
      <c r="B10" s="183"/>
      <c r="C10" s="234" t="str">
        <f>IF('Plan Individual'!C10=0," ",'Plan Individual'!C10)</f>
        <v xml:space="preserve"> </v>
      </c>
      <c r="D10" s="235"/>
      <c r="E10" s="235"/>
      <c r="F10" s="235"/>
      <c r="G10" s="235"/>
      <c r="H10" s="235"/>
      <c r="I10" s="236"/>
    </row>
    <row r="11" spans="1:9" ht="26.1" customHeight="1" x14ac:dyDescent="0.2">
      <c r="A11" s="187" t="s">
        <v>181</v>
      </c>
      <c r="B11" s="188"/>
      <c r="C11" s="234" t="str">
        <f>IF('Plan Individual'!C11=0," ",'Plan Individual'!C11)</f>
        <v xml:space="preserve"> </v>
      </c>
      <c r="D11" s="235"/>
      <c r="E11" s="235"/>
      <c r="F11" s="235"/>
      <c r="G11" s="235"/>
      <c r="H11" s="235"/>
      <c r="I11" s="236"/>
    </row>
    <row r="12" spans="1:9" ht="6" customHeight="1" thickBot="1" x14ac:dyDescent="0.25">
      <c r="A12" s="192"/>
      <c r="B12" s="192"/>
      <c r="C12" s="192"/>
      <c r="D12" s="192"/>
      <c r="E12" s="192"/>
      <c r="F12" s="192"/>
      <c r="G12" s="192"/>
      <c r="H12" s="192"/>
      <c r="I12" s="192"/>
    </row>
    <row r="13" spans="1:9" ht="15" x14ac:dyDescent="0.2">
      <c r="A13" s="193" t="s">
        <v>9</v>
      </c>
      <c r="B13" s="194"/>
      <c r="C13" s="194"/>
      <c r="D13" s="194"/>
      <c r="E13" s="194"/>
      <c r="F13" s="194"/>
      <c r="G13" s="194"/>
      <c r="H13" s="194"/>
      <c r="I13" s="195"/>
    </row>
    <row r="14" spans="1:9" ht="15" customHeight="1" x14ac:dyDescent="0.2">
      <c r="A14" s="176" t="s">
        <v>33</v>
      </c>
      <c r="B14" s="176"/>
      <c r="C14" s="176"/>
      <c r="D14" s="51" t="s">
        <v>34</v>
      </c>
      <c r="E14" s="197" t="s">
        <v>55</v>
      </c>
      <c r="F14" s="222"/>
      <c r="G14" s="198"/>
      <c r="H14" s="56" t="s">
        <v>215</v>
      </c>
      <c r="I14" s="56" t="s">
        <v>35</v>
      </c>
    </row>
    <row r="15" spans="1:9" ht="27" customHeight="1" x14ac:dyDescent="0.2">
      <c r="A15" s="245" t="str">
        <f>IF('Plan Individual'!A15=0," ",'Plan Individual'!A15)</f>
        <v xml:space="preserve"> </v>
      </c>
      <c r="B15" s="245"/>
      <c r="C15" s="245"/>
      <c r="D15" s="91" t="str">
        <f>IF('Plan Individual'!I15=0," ",'Plan Individual'!I15)</f>
        <v xml:space="preserve"> </v>
      </c>
      <c r="E15" s="242"/>
      <c r="F15" s="243"/>
      <c r="G15" s="244"/>
      <c r="H15" s="95"/>
      <c r="I15" s="13" t="str">
        <f>IFERROR((D15*H15)," ")</f>
        <v xml:space="preserve"> </v>
      </c>
    </row>
    <row r="16" spans="1:9" ht="27" customHeight="1" x14ac:dyDescent="0.2">
      <c r="A16" s="245" t="str">
        <f>IF('Plan Individual'!A16=0," ",'Plan Individual'!A16)</f>
        <v xml:space="preserve"> </v>
      </c>
      <c r="B16" s="245"/>
      <c r="C16" s="245"/>
      <c r="D16" s="91" t="str">
        <f>IF('Plan Individual'!I16=0," ",'Plan Individual'!I16)</f>
        <v xml:space="preserve"> </v>
      </c>
      <c r="E16" s="242"/>
      <c r="F16" s="243"/>
      <c r="G16" s="244"/>
      <c r="H16" s="95"/>
      <c r="I16" s="13" t="str">
        <f>IFERROR((D16*H16)," ")</f>
        <v xml:space="preserve"> </v>
      </c>
    </row>
    <row r="17" spans="1:9" ht="27" customHeight="1" x14ac:dyDescent="0.2">
      <c r="A17" s="245" t="str">
        <f>IF('Plan Individual'!A17=0," ",'Plan Individual'!A17)</f>
        <v xml:space="preserve"> </v>
      </c>
      <c r="B17" s="245"/>
      <c r="C17" s="245"/>
      <c r="D17" s="91" t="str">
        <f>IF('Plan Individual'!I17=0," ",'Plan Individual'!I17)</f>
        <v xml:space="preserve"> </v>
      </c>
      <c r="E17" s="242"/>
      <c r="F17" s="243"/>
      <c r="G17" s="244"/>
      <c r="H17" s="95"/>
      <c r="I17" s="13" t="str">
        <f>IFERROR((D17*H17)," ")</f>
        <v xml:space="preserve"> </v>
      </c>
    </row>
    <row r="18" spans="1:9" ht="27" customHeight="1" x14ac:dyDescent="0.2">
      <c r="A18" s="245" t="str">
        <f>IF('Plan Individual'!A18=0," ",'Plan Individual'!A18)</f>
        <v xml:space="preserve"> </v>
      </c>
      <c r="B18" s="245"/>
      <c r="C18" s="245"/>
      <c r="D18" s="91" t="str">
        <f>IF('Plan Individual'!I18=0," ",'Plan Individual'!I18)</f>
        <v xml:space="preserve"> </v>
      </c>
      <c r="E18" s="242"/>
      <c r="F18" s="243"/>
      <c r="G18" s="244"/>
      <c r="H18" s="95"/>
      <c r="I18" s="13" t="str">
        <f>IFERROR((D18*H18)," ")</f>
        <v xml:space="preserve"> </v>
      </c>
    </row>
    <row r="19" spans="1:9" ht="27" customHeight="1" x14ac:dyDescent="0.2">
      <c r="A19" s="245" t="str">
        <f>IF('Plan Individual'!A19=0," ",'Plan Individual'!A19)</f>
        <v xml:space="preserve"> </v>
      </c>
      <c r="B19" s="245"/>
      <c r="C19" s="245"/>
      <c r="D19" s="91" t="str">
        <f>IF('Plan Individual'!I19=0," ",'Plan Individual'!I19)</f>
        <v xml:space="preserve"> </v>
      </c>
      <c r="E19" s="242"/>
      <c r="F19" s="243"/>
      <c r="G19" s="244"/>
      <c r="H19" s="95"/>
      <c r="I19" s="13" t="str">
        <f>IFERROR((D19*H19)," ")</f>
        <v xml:space="preserve"> </v>
      </c>
    </row>
    <row r="20" spans="1:9" x14ac:dyDescent="0.2">
      <c r="A20" s="178" t="s">
        <v>36</v>
      </c>
      <c r="B20" s="178"/>
      <c r="C20" s="178"/>
      <c r="D20" s="84">
        <v>0.35</v>
      </c>
      <c r="E20" s="65"/>
      <c r="F20" s="67"/>
      <c r="G20" s="67"/>
      <c r="H20" s="67"/>
      <c r="I20" s="68">
        <f>SUM(I15:I19)</f>
        <v>0</v>
      </c>
    </row>
    <row r="21" spans="1:9" ht="3.75" customHeight="1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ht="15" x14ac:dyDescent="0.2">
      <c r="A22" s="167" t="s">
        <v>37</v>
      </c>
      <c r="B22" s="167"/>
      <c r="C22" s="167"/>
      <c r="D22" s="167"/>
      <c r="E22" s="167"/>
      <c r="F22" s="167"/>
      <c r="G22" s="167"/>
      <c r="H22" s="167"/>
      <c r="I22" s="167"/>
    </row>
    <row r="23" spans="1:9" ht="13.5" customHeight="1" x14ac:dyDescent="0.2">
      <c r="A23" s="52" t="s">
        <v>187</v>
      </c>
      <c r="B23" s="226" t="s">
        <v>38</v>
      </c>
      <c r="C23" s="226"/>
      <c r="D23" s="80" t="s">
        <v>34</v>
      </c>
      <c r="E23" s="197" t="s">
        <v>55</v>
      </c>
      <c r="F23" s="222"/>
      <c r="G23" s="198"/>
      <c r="H23" s="56" t="s">
        <v>215</v>
      </c>
      <c r="I23" s="56" t="s">
        <v>35</v>
      </c>
    </row>
    <row r="24" spans="1:9" ht="27" customHeight="1" x14ac:dyDescent="0.2">
      <c r="A24" s="72" t="str">
        <f>'Plan Individual'!A24:B24</f>
        <v xml:space="preserve"> </v>
      </c>
      <c r="B24" s="246" t="str">
        <f>'Plan Individual'!C24</f>
        <v xml:space="preserve"> </v>
      </c>
      <c r="C24" s="246"/>
      <c r="D24" s="92" t="str">
        <f>IF('Plan Individual'!I24=0," ",'Plan Individual'!I24)</f>
        <v xml:space="preserve"> </v>
      </c>
      <c r="E24" s="242"/>
      <c r="F24" s="243"/>
      <c r="G24" s="244"/>
      <c r="H24" s="95"/>
      <c r="I24" s="13" t="str">
        <f>IFERROR((D24*H24)," ")</f>
        <v xml:space="preserve"> </v>
      </c>
    </row>
    <row r="25" spans="1:9" ht="27" customHeight="1" x14ac:dyDescent="0.2">
      <c r="A25" s="72" t="str">
        <f>'Plan Individual'!A25:B25</f>
        <v xml:space="preserve"> </v>
      </c>
      <c r="B25" s="246" t="str">
        <f>'Plan Individual'!C25</f>
        <v xml:space="preserve"> </v>
      </c>
      <c r="C25" s="246"/>
      <c r="D25" s="92" t="str">
        <f>IF('Plan Individual'!I25=0," ",'Plan Individual'!I25)</f>
        <v xml:space="preserve"> </v>
      </c>
      <c r="E25" s="242"/>
      <c r="F25" s="243"/>
      <c r="G25" s="244"/>
      <c r="H25" s="95"/>
      <c r="I25" s="13" t="str">
        <f>IFERROR((D25*H25)," ")</f>
        <v xml:space="preserve"> </v>
      </c>
    </row>
    <row r="26" spans="1:9" ht="27" customHeight="1" x14ac:dyDescent="0.2">
      <c r="A26" s="72" t="str">
        <f>'Plan Individual'!A26:B26</f>
        <v xml:space="preserve"> </v>
      </c>
      <c r="B26" s="246" t="str">
        <f>'Plan Individual'!C26</f>
        <v xml:space="preserve"> </v>
      </c>
      <c r="C26" s="246"/>
      <c r="D26" s="92" t="str">
        <f>IF('Plan Individual'!I26=0," ",'Plan Individual'!I26)</f>
        <v xml:space="preserve"> </v>
      </c>
      <c r="E26" s="242"/>
      <c r="F26" s="243"/>
      <c r="G26" s="244"/>
      <c r="H26" s="95"/>
      <c r="I26" s="13" t="str">
        <f>IFERROR((D26*H26)," ")</f>
        <v xml:space="preserve"> </v>
      </c>
    </row>
    <row r="27" spans="1:9" ht="27" customHeight="1" x14ac:dyDescent="0.2">
      <c r="A27" s="72" t="str">
        <f>'Plan Individual'!A27:B27</f>
        <v xml:space="preserve"> </v>
      </c>
      <c r="B27" s="246" t="str">
        <f>'Plan Individual'!C27</f>
        <v xml:space="preserve"> </v>
      </c>
      <c r="C27" s="246"/>
      <c r="D27" s="92" t="str">
        <f>IF('Plan Individual'!I27=0," ",'Plan Individual'!I27)</f>
        <v xml:space="preserve"> </v>
      </c>
      <c r="E27" s="242"/>
      <c r="F27" s="243"/>
      <c r="G27" s="244"/>
      <c r="H27" s="95"/>
      <c r="I27" s="13" t="str">
        <f>IFERROR((D27*H27)," ")</f>
        <v xml:space="preserve"> </v>
      </c>
    </row>
    <row r="28" spans="1:9" ht="27" customHeight="1" x14ac:dyDescent="0.2">
      <c r="A28" s="72" t="str">
        <f>'Plan Individual'!A28:B28</f>
        <v xml:space="preserve"> </v>
      </c>
      <c r="B28" s="246" t="str">
        <f>'Plan Individual'!C28</f>
        <v xml:space="preserve"> </v>
      </c>
      <c r="C28" s="246"/>
      <c r="D28" s="92" t="str">
        <f>IF('Plan Individual'!I28=0," ",'Plan Individual'!I28)</f>
        <v xml:space="preserve"> </v>
      </c>
      <c r="E28" s="242"/>
      <c r="F28" s="243"/>
      <c r="G28" s="244"/>
      <c r="H28" s="95"/>
      <c r="I28" s="13" t="str">
        <f>IFERROR((D28*H28)," ")</f>
        <v xml:space="preserve"> </v>
      </c>
    </row>
    <row r="29" spans="1:9" s="21" customFormat="1" ht="12" x14ac:dyDescent="0.2">
      <c r="A29" s="178" t="s">
        <v>36</v>
      </c>
      <c r="B29" s="178"/>
      <c r="C29" s="178"/>
      <c r="D29" s="84">
        <v>0.25</v>
      </c>
      <c r="E29" s="69"/>
      <c r="F29" s="70"/>
      <c r="G29" s="70"/>
      <c r="H29" s="70"/>
      <c r="I29" s="68">
        <f>SUM(I24:I28)</f>
        <v>0</v>
      </c>
    </row>
    <row r="30" spans="1:9" ht="5.25" customHeight="1" x14ac:dyDescent="0.2">
      <c r="A30" s="2"/>
    </row>
    <row r="31" spans="1:9" ht="15.75" x14ac:dyDescent="0.2">
      <c r="A31" s="247" t="s">
        <v>41</v>
      </c>
      <c r="B31" s="248"/>
      <c r="C31" s="248"/>
      <c r="D31" s="248"/>
      <c r="E31" s="248"/>
      <c r="F31" s="248"/>
      <c r="G31" s="248"/>
      <c r="H31" s="248"/>
      <c r="I31" s="248"/>
    </row>
    <row r="32" spans="1:9" ht="12.75" customHeight="1" x14ac:dyDescent="0.2">
      <c r="A32" s="64" t="s">
        <v>42</v>
      </c>
      <c r="B32" s="55" t="s">
        <v>34</v>
      </c>
      <c r="C32" s="202" t="s">
        <v>43</v>
      </c>
      <c r="D32" s="204"/>
      <c r="E32" s="197" t="s">
        <v>55</v>
      </c>
      <c r="F32" s="222"/>
      <c r="G32" s="198"/>
      <c r="H32" s="56" t="s">
        <v>215</v>
      </c>
      <c r="I32" s="56" t="s">
        <v>35</v>
      </c>
    </row>
    <row r="33" spans="1:9" ht="27" customHeight="1" x14ac:dyDescent="0.2">
      <c r="A33" s="22" t="str">
        <f>'Plan Individual'!A33</f>
        <v>Ejecución de Funciones</v>
      </c>
      <c r="B33" s="90" t="str">
        <f>IF('Plan Individual'!C33=0," ",'Plan Individual'!C33)</f>
        <v xml:space="preserve"> </v>
      </c>
      <c r="C33" s="249" t="s">
        <v>217</v>
      </c>
      <c r="D33" s="250"/>
      <c r="E33" s="242"/>
      <c r="F33" s="243"/>
      <c r="G33" s="244"/>
      <c r="H33" s="95"/>
      <c r="I33" s="13" t="str">
        <f>IFERROR((B33*H33)," ")</f>
        <v xml:space="preserve"> </v>
      </c>
    </row>
    <row r="34" spans="1:9" ht="27" customHeight="1" x14ac:dyDescent="0.2">
      <c r="A34" s="22" t="str">
        <f>'Plan Individual'!A34</f>
        <v>Desarrollo de Habilidades</v>
      </c>
      <c r="B34" s="90" t="str">
        <f>IF('Plan Individual'!C34=0," ",'Plan Individual'!C34)</f>
        <v xml:space="preserve"> </v>
      </c>
      <c r="C34" s="251"/>
      <c r="D34" s="252"/>
      <c r="E34" s="242"/>
      <c r="F34" s="243"/>
      <c r="G34" s="244"/>
      <c r="H34" s="95"/>
      <c r="I34" s="13" t="str">
        <f>IFERROR((B34*H34)," ")</f>
        <v xml:space="preserve"> </v>
      </c>
    </row>
    <row r="35" spans="1:9" ht="27" customHeight="1" x14ac:dyDescent="0.2">
      <c r="A35" s="22" t="str">
        <f>'Plan Individual'!A35</f>
        <v>Compromiso Institucional</v>
      </c>
      <c r="B35" s="90" t="str">
        <f>IF('Plan Individual'!C35=0," ",'Plan Individual'!C35)</f>
        <v xml:space="preserve"> </v>
      </c>
      <c r="C35" s="251"/>
      <c r="D35" s="252"/>
      <c r="E35" s="242"/>
      <c r="F35" s="243"/>
      <c r="G35" s="244"/>
      <c r="H35" s="95"/>
      <c r="I35" s="13" t="str">
        <f>IFERROR((B35*H35)," ")</f>
        <v xml:space="preserve"> </v>
      </c>
    </row>
    <row r="36" spans="1:9" ht="28.5" customHeight="1" x14ac:dyDescent="0.2">
      <c r="A36" s="22" t="str">
        <f>'Plan Individual'!A36</f>
        <v>Relaciones Laborales</v>
      </c>
      <c r="B36" s="90" t="str">
        <f>IF('Plan Individual'!C36=0," ",'Plan Individual'!C36)</f>
        <v xml:space="preserve"> </v>
      </c>
      <c r="C36" s="253"/>
      <c r="D36" s="254"/>
      <c r="E36" s="242"/>
      <c r="F36" s="243"/>
      <c r="G36" s="244"/>
      <c r="H36" s="95"/>
      <c r="I36" s="13" t="str">
        <f>IFERROR((B36*H36)," ")</f>
        <v xml:space="preserve"> </v>
      </c>
    </row>
    <row r="37" spans="1:9" s="21" customFormat="1" ht="12" x14ac:dyDescent="0.2">
      <c r="A37" s="29" t="s">
        <v>218</v>
      </c>
      <c r="B37" s="71">
        <v>0.05</v>
      </c>
      <c r="C37" s="69"/>
      <c r="D37" s="70"/>
      <c r="E37" s="70"/>
      <c r="F37" s="70"/>
      <c r="G37" s="70"/>
      <c r="H37" s="70"/>
      <c r="I37" s="68">
        <f>SUM(I33:I36)</f>
        <v>0</v>
      </c>
    </row>
    <row r="38" spans="1:9" ht="5.25" customHeight="1" x14ac:dyDescent="0.2"/>
    <row r="39" spans="1:9" ht="15.75" x14ac:dyDescent="0.2">
      <c r="A39" s="219" t="s">
        <v>45</v>
      </c>
      <c r="B39" s="219"/>
      <c r="C39" s="219"/>
      <c r="D39" s="219"/>
      <c r="E39" s="219"/>
      <c r="F39" s="219"/>
      <c r="G39" s="219"/>
      <c r="H39" s="219"/>
      <c r="I39" s="219"/>
    </row>
    <row r="40" spans="1:9" ht="12.75" customHeight="1" x14ac:dyDescent="0.2">
      <c r="A40" s="64" t="s">
        <v>42</v>
      </c>
      <c r="B40" s="66" t="s">
        <v>34</v>
      </c>
      <c r="C40" s="197" t="s">
        <v>43</v>
      </c>
      <c r="D40" s="222"/>
      <c r="E40" s="198"/>
      <c r="F40" s="202" t="s">
        <v>55</v>
      </c>
      <c r="G40" s="204"/>
      <c r="H40" s="56" t="s">
        <v>215</v>
      </c>
      <c r="I40" s="56" t="s">
        <v>35</v>
      </c>
    </row>
    <row r="41" spans="1:9" ht="18.95" customHeight="1" x14ac:dyDescent="0.2">
      <c r="A41" s="261" t="str">
        <f>'Plan Individual'!E33</f>
        <v>Cunplimiento de Reglamentos</v>
      </c>
      <c r="B41" s="259" t="str">
        <f>IF('Plan Individual'!F33=0," ",'Plan Individual'!F33)</f>
        <v xml:space="preserve"> </v>
      </c>
      <c r="C41" s="264" t="s">
        <v>233</v>
      </c>
      <c r="D41" s="265"/>
      <c r="E41" s="266"/>
      <c r="F41" s="270" t="str">
        <f>IF(Seguimiento!I46="ÓPTIMO","El concepto general de seguimiento regitró nivel ÓPTIMO",IF(Seguimiento!I46="ADECUADO","El concepto general de seguimiento regitró nivel ADECUADO",IF(Seguimiento!I46="INFERIOR","El concepto general de seguimiento regitró nivel INFERIOR",IF(Seguimiento!I46="CRÍTICO","El concepto general de seguimiento regitró nivel CRÍTICO"," "))))</f>
        <v xml:space="preserve"> </v>
      </c>
      <c r="G41" s="271"/>
      <c r="H41" s="257"/>
      <c r="I41" s="255" t="str">
        <f>IFERROR((B41*H41)," ")</f>
        <v xml:space="preserve"> </v>
      </c>
    </row>
    <row r="42" spans="1:9" ht="42.95" customHeight="1" x14ac:dyDescent="0.2">
      <c r="A42" s="262"/>
      <c r="B42" s="260"/>
      <c r="C42" s="267"/>
      <c r="D42" s="268"/>
      <c r="E42" s="269"/>
      <c r="F42" s="272"/>
      <c r="G42" s="273"/>
      <c r="H42" s="258"/>
      <c r="I42" s="256"/>
    </row>
    <row r="43" spans="1:9" ht="62.1" customHeight="1" x14ac:dyDescent="0.2">
      <c r="A43" s="82" t="str">
        <f>'Plan Individual'!E34</f>
        <v>Órganos de Control o Auditorías</v>
      </c>
      <c r="B43" s="93" t="str">
        <f>IF('Plan Individual'!F34=0," ",'Plan Individual'!F34)</f>
        <v xml:space="preserve"> </v>
      </c>
      <c r="C43" s="249" t="s">
        <v>234</v>
      </c>
      <c r="D43" s="263"/>
      <c r="E43" s="250"/>
      <c r="F43" s="242"/>
      <c r="G43" s="244"/>
      <c r="H43" s="95"/>
      <c r="I43" s="83" t="str">
        <f>IFERROR((B43*H43)," ")</f>
        <v xml:space="preserve"> </v>
      </c>
    </row>
    <row r="44" spans="1:9" ht="45" customHeight="1" x14ac:dyDescent="0.2">
      <c r="A44" s="82" t="str">
        <f>'Plan Individual'!E35</f>
        <v>Clientes Internos</v>
      </c>
      <c r="B44" s="93" t="str">
        <f>IF('Plan Individual'!F35=0," ",'Plan Individual'!F35)</f>
        <v xml:space="preserve"> </v>
      </c>
      <c r="C44" s="275" t="s">
        <v>235</v>
      </c>
      <c r="D44" s="276"/>
      <c r="E44" s="277"/>
      <c r="F44" s="242"/>
      <c r="G44" s="244"/>
      <c r="H44" s="95"/>
      <c r="I44" s="83" t="str">
        <f>IFERROR((B44*H44)," ")</f>
        <v xml:space="preserve"> </v>
      </c>
    </row>
    <row r="45" spans="1:9" ht="45" customHeight="1" x14ac:dyDescent="0.2">
      <c r="A45" s="82" t="str">
        <f>'Plan Individual'!E36</f>
        <v>Clientes Externos</v>
      </c>
      <c r="B45" s="93" t="str">
        <f>IF('Plan Individual'!F36=0," ",'Plan Individual'!F36)</f>
        <v xml:space="preserve"> </v>
      </c>
      <c r="C45" s="278"/>
      <c r="D45" s="279"/>
      <c r="E45" s="280"/>
      <c r="F45" s="242"/>
      <c r="G45" s="244"/>
      <c r="H45" s="95"/>
      <c r="I45" s="83" t="str">
        <f>IFERROR((B45*H45)," ")</f>
        <v xml:space="preserve"> </v>
      </c>
    </row>
    <row r="46" spans="1:9" s="21" customFormat="1" ht="12" x14ac:dyDescent="0.2">
      <c r="A46" s="29" t="s">
        <v>218</v>
      </c>
      <c r="B46" s="71">
        <v>0.2</v>
      </c>
      <c r="C46" s="69"/>
      <c r="D46" s="70"/>
      <c r="E46" s="70"/>
      <c r="F46" s="70"/>
      <c r="G46" s="70"/>
      <c r="H46" s="70"/>
      <c r="I46" s="68">
        <f>SUM(I41:I45)</f>
        <v>0</v>
      </c>
    </row>
    <row r="48" spans="1:9" ht="15.75" x14ac:dyDescent="0.2">
      <c r="A48" s="283" t="s">
        <v>47</v>
      </c>
      <c r="B48" s="283"/>
      <c r="C48" s="283"/>
      <c r="D48" s="283"/>
      <c r="F48" s="283" t="s">
        <v>53</v>
      </c>
      <c r="G48" s="283"/>
      <c r="H48" s="283"/>
      <c r="I48" s="283"/>
    </row>
    <row r="49" spans="1:9" ht="26.25" customHeight="1" x14ac:dyDescent="0.2">
      <c r="A49" s="274"/>
      <c r="B49" s="274"/>
      <c r="C49" s="55" t="s">
        <v>49</v>
      </c>
      <c r="D49" s="55" t="s">
        <v>50</v>
      </c>
      <c r="F49" s="226" t="s">
        <v>55</v>
      </c>
      <c r="G49" s="226"/>
      <c r="H49" s="55" t="s">
        <v>49</v>
      </c>
      <c r="I49" s="55" t="s">
        <v>50</v>
      </c>
    </row>
    <row r="50" spans="1:9" ht="57" customHeight="1" x14ac:dyDescent="0.2">
      <c r="A50" s="274" t="s">
        <v>232</v>
      </c>
      <c r="B50" s="274"/>
      <c r="C50" s="58">
        <v>100</v>
      </c>
      <c r="D50" s="97"/>
      <c r="F50" s="281"/>
      <c r="G50" s="282"/>
      <c r="H50" s="96">
        <v>5</v>
      </c>
      <c r="I50" s="98"/>
    </row>
    <row r="51" spans="1:9" ht="26.25" customHeight="1" x14ac:dyDescent="0.2">
      <c r="A51" s="226" t="s">
        <v>36</v>
      </c>
      <c r="B51" s="226"/>
      <c r="C51" s="54">
        <v>0.1</v>
      </c>
      <c r="D51" s="12">
        <f>(C51*D50)/C50</f>
        <v>0</v>
      </c>
      <c r="F51" s="226" t="s">
        <v>36</v>
      </c>
      <c r="G51" s="226"/>
      <c r="H51" s="81">
        <v>0.05</v>
      </c>
      <c r="I51" s="12">
        <f>(H51*I50)/H50</f>
        <v>0</v>
      </c>
    </row>
    <row r="53" spans="1:9" ht="16.5" customHeight="1" x14ac:dyDescent="0.2">
      <c r="A53" s="219" t="s">
        <v>48</v>
      </c>
      <c r="B53" s="219"/>
      <c r="C53" s="219"/>
      <c r="D53" s="219"/>
      <c r="E53" s="219"/>
      <c r="F53" s="284" t="s">
        <v>63</v>
      </c>
      <c r="G53" s="284"/>
      <c r="H53" s="284"/>
      <c r="I53" s="284"/>
    </row>
    <row r="54" spans="1:9" ht="12.75" customHeight="1" x14ac:dyDescent="0.2">
      <c r="A54" s="294" t="s">
        <v>51</v>
      </c>
      <c r="B54" s="294"/>
      <c r="C54" s="294"/>
      <c r="D54" s="14">
        <v>0.35</v>
      </c>
      <c r="E54" s="9" t="str">
        <f>IF(I20=0," ",I20)</f>
        <v xml:space="preserve"> </v>
      </c>
      <c r="F54" s="295" t="str">
        <f>IF(E61="EXCELENTE",PARAMETROS!A3,IF(E61="SATISFACTORIO",PARAMETROS!A4,IF(E61="ACEPTABLE",PARAMETROS!A5,IF(E61="INACEPTABLE",PARAMETROS!A6," "))))</f>
        <v xml:space="preserve"> </v>
      </c>
      <c r="G54" s="295"/>
      <c r="H54" s="295"/>
      <c r="I54" s="295"/>
    </row>
    <row r="55" spans="1:9" x14ac:dyDescent="0.2">
      <c r="A55" s="294" t="s">
        <v>52</v>
      </c>
      <c r="B55" s="294"/>
      <c r="C55" s="294"/>
      <c r="D55" s="14">
        <v>0.25</v>
      </c>
      <c r="E55" s="9" t="str">
        <f>IF(I29=0," ",I29)</f>
        <v xml:space="preserve"> </v>
      </c>
      <c r="F55" s="295"/>
      <c r="G55" s="295"/>
      <c r="H55" s="295"/>
      <c r="I55" s="295"/>
    </row>
    <row r="56" spans="1:9" x14ac:dyDescent="0.2">
      <c r="A56" s="294" t="s">
        <v>41</v>
      </c>
      <c r="B56" s="294"/>
      <c r="C56" s="294"/>
      <c r="D56" s="14">
        <v>0.05</v>
      </c>
      <c r="E56" s="9" t="str">
        <f>IF(I37=0," ",I37)</f>
        <v xml:space="preserve"> </v>
      </c>
      <c r="F56" s="295"/>
      <c r="G56" s="295"/>
      <c r="H56" s="295"/>
      <c r="I56" s="295"/>
    </row>
    <row r="57" spans="1:9" x14ac:dyDescent="0.2">
      <c r="A57" s="294" t="s">
        <v>45</v>
      </c>
      <c r="B57" s="294"/>
      <c r="C57" s="294"/>
      <c r="D57" s="14">
        <v>0.2</v>
      </c>
      <c r="E57" s="9" t="str">
        <f>IF(I46=0," ",I46)</f>
        <v xml:space="preserve"> </v>
      </c>
      <c r="F57" s="295"/>
      <c r="G57" s="295"/>
      <c r="H57" s="295"/>
      <c r="I57" s="295"/>
    </row>
    <row r="58" spans="1:9" ht="16.5" customHeight="1" x14ac:dyDescent="0.2">
      <c r="A58" s="294" t="s">
        <v>54</v>
      </c>
      <c r="B58" s="294"/>
      <c r="C58" s="294"/>
      <c r="D58" s="14">
        <v>0.1</v>
      </c>
      <c r="E58" s="9" t="str">
        <f>IF(D51=0," ",D51)</f>
        <v xml:space="preserve"> </v>
      </c>
      <c r="F58" s="295"/>
      <c r="G58" s="295"/>
      <c r="H58" s="295"/>
      <c r="I58" s="295"/>
    </row>
    <row r="59" spans="1:9" x14ac:dyDescent="0.2">
      <c r="A59" s="294" t="s">
        <v>53</v>
      </c>
      <c r="B59" s="294"/>
      <c r="C59" s="294"/>
      <c r="D59" s="14">
        <v>0.05</v>
      </c>
      <c r="E59" s="9" t="str">
        <f>IF(I51=0," ",I51)</f>
        <v xml:space="preserve"> </v>
      </c>
      <c r="F59" s="295"/>
      <c r="G59" s="295"/>
      <c r="H59" s="295"/>
      <c r="I59" s="295"/>
    </row>
    <row r="60" spans="1:9" ht="21.75" customHeight="1" x14ac:dyDescent="0.2">
      <c r="A60" s="296" t="s">
        <v>56</v>
      </c>
      <c r="B60" s="296"/>
      <c r="C60" s="296"/>
      <c r="D60" s="8">
        <v>1</v>
      </c>
      <c r="E60" s="11">
        <f>SUM(E54:E59)</f>
        <v>0</v>
      </c>
      <c r="F60" s="295"/>
      <c r="G60" s="295"/>
      <c r="H60" s="295"/>
      <c r="I60" s="295"/>
    </row>
    <row r="61" spans="1:9" ht="30" customHeight="1" x14ac:dyDescent="0.2">
      <c r="A61" s="284" t="s">
        <v>62</v>
      </c>
      <c r="B61" s="284"/>
      <c r="C61" s="284"/>
      <c r="D61" s="284"/>
      <c r="E61" s="57" t="str">
        <f>IF(E60&gt;90%,"EXCELENTE",IF(E60&gt;=80%,"SATISFACTORIO",IF(E60&gt;65%,"ACEPTABLE",IF(E60=0%," ","INACEPTABLE"))))</f>
        <v xml:space="preserve"> </v>
      </c>
      <c r="F61" s="295"/>
      <c r="G61" s="295"/>
      <c r="H61" s="295"/>
      <c r="I61" s="295"/>
    </row>
    <row r="63" spans="1:9" x14ac:dyDescent="0.2">
      <c r="A63" s="38" t="s">
        <v>219</v>
      </c>
    </row>
    <row r="64" spans="1:9" x14ac:dyDescent="0.2">
      <c r="A64" s="285"/>
      <c r="B64" s="286"/>
      <c r="C64" s="286"/>
      <c r="D64" s="286"/>
      <c r="E64" s="286"/>
      <c r="F64" s="286"/>
      <c r="G64" s="286"/>
      <c r="H64" s="286"/>
      <c r="I64" s="287"/>
    </row>
    <row r="65" spans="1:9" x14ac:dyDescent="0.2">
      <c r="A65" s="288"/>
      <c r="B65" s="289"/>
      <c r="C65" s="289"/>
      <c r="D65" s="289"/>
      <c r="E65" s="289"/>
      <c r="F65" s="289"/>
      <c r="G65" s="289"/>
      <c r="H65" s="289"/>
      <c r="I65" s="290"/>
    </row>
    <row r="66" spans="1:9" x14ac:dyDescent="0.2">
      <c r="A66" s="288"/>
      <c r="B66" s="289"/>
      <c r="C66" s="289"/>
      <c r="D66" s="289"/>
      <c r="E66" s="289"/>
      <c r="F66" s="289"/>
      <c r="G66" s="289"/>
      <c r="H66" s="289"/>
      <c r="I66" s="290"/>
    </row>
    <row r="67" spans="1:9" x14ac:dyDescent="0.2">
      <c r="A67" s="288"/>
      <c r="B67" s="289"/>
      <c r="C67" s="289"/>
      <c r="D67" s="289"/>
      <c r="E67" s="289"/>
      <c r="F67" s="289"/>
      <c r="G67" s="289"/>
      <c r="H67" s="289"/>
      <c r="I67" s="290"/>
    </row>
    <row r="68" spans="1:9" x14ac:dyDescent="0.2">
      <c r="A68" s="288"/>
      <c r="B68" s="289"/>
      <c r="C68" s="289"/>
      <c r="D68" s="289"/>
      <c r="E68" s="289"/>
      <c r="F68" s="289"/>
      <c r="G68" s="289"/>
      <c r="H68" s="289"/>
      <c r="I68" s="290"/>
    </row>
    <row r="69" spans="1:9" x14ac:dyDescent="0.2">
      <c r="A69" s="291"/>
      <c r="B69" s="292"/>
      <c r="C69" s="292"/>
      <c r="D69" s="292"/>
      <c r="E69" s="292"/>
      <c r="F69" s="292"/>
      <c r="G69" s="292"/>
      <c r="H69" s="292"/>
      <c r="I69" s="293"/>
    </row>
  </sheetData>
  <protectedRanges>
    <protectedRange sqref="A64:I69" name="Rango9"/>
    <protectedRange sqref="I9" name="Rango1"/>
    <protectedRange sqref="E15:H19 H25:H28 H34:H36 H43:H45" name="Rango2"/>
    <protectedRange sqref="E24:H24 E25:G28" name="Rango3"/>
    <protectedRange sqref="E33:H33 E34:G36" name="Rango5"/>
    <protectedRange sqref="F42:G45 H41:H42" name="Rango6"/>
    <protectedRange sqref="D50" name="Rango7"/>
    <protectedRange sqref="F50 I50" name="Rango8"/>
  </protectedRanges>
  <dataConsolidate/>
  <mergeCells count="94">
    <mergeCell ref="A61:D61"/>
    <mergeCell ref="A64:I69"/>
    <mergeCell ref="A53:E53"/>
    <mergeCell ref="F53:I53"/>
    <mergeCell ref="A54:C54"/>
    <mergeCell ref="F54:I61"/>
    <mergeCell ref="A55:C55"/>
    <mergeCell ref="A56:C56"/>
    <mergeCell ref="A57:C57"/>
    <mergeCell ref="A58:C58"/>
    <mergeCell ref="A59:C59"/>
    <mergeCell ref="A60:C60"/>
    <mergeCell ref="A49:B49"/>
    <mergeCell ref="F49:G49"/>
    <mergeCell ref="A50:B50"/>
    <mergeCell ref="A51:B51"/>
    <mergeCell ref="F43:G43"/>
    <mergeCell ref="F44:G44"/>
    <mergeCell ref="F45:G45"/>
    <mergeCell ref="F51:G51"/>
    <mergeCell ref="C44:E45"/>
    <mergeCell ref="F50:G50"/>
    <mergeCell ref="A48:D48"/>
    <mergeCell ref="F48:I48"/>
    <mergeCell ref="I41:I42"/>
    <mergeCell ref="H41:H42"/>
    <mergeCell ref="B41:B42"/>
    <mergeCell ref="A41:A42"/>
    <mergeCell ref="C43:E43"/>
    <mergeCell ref="C41:E42"/>
    <mergeCell ref="F41:G41"/>
    <mergeCell ref="F42:G42"/>
    <mergeCell ref="B26:C26"/>
    <mergeCell ref="B27:C27"/>
    <mergeCell ref="E26:G26"/>
    <mergeCell ref="E27:G27"/>
    <mergeCell ref="B24:C24"/>
    <mergeCell ref="B25:C25"/>
    <mergeCell ref="E24:G24"/>
    <mergeCell ref="E25:G25"/>
    <mergeCell ref="C40:E40"/>
    <mergeCell ref="A39:I39"/>
    <mergeCell ref="C32:D32"/>
    <mergeCell ref="E33:G33"/>
    <mergeCell ref="B28:C28"/>
    <mergeCell ref="A29:C29"/>
    <mergeCell ref="A31:I31"/>
    <mergeCell ref="E28:G28"/>
    <mergeCell ref="E34:G34"/>
    <mergeCell ref="E35:G35"/>
    <mergeCell ref="E36:G36"/>
    <mergeCell ref="E32:G32"/>
    <mergeCell ref="C33:D36"/>
    <mergeCell ref="F40:G40"/>
    <mergeCell ref="A20:C20"/>
    <mergeCell ref="A22:I22"/>
    <mergeCell ref="B23:C23"/>
    <mergeCell ref="E23:G23"/>
    <mergeCell ref="A18:C18"/>
    <mergeCell ref="A19:C19"/>
    <mergeCell ref="E18:G18"/>
    <mergeCell ref="E19:G19"/>
    <mergeCell ref="A16:C16"/>
    <mergeCell ref="A17:C17"/>
    <mergeCell ref="E17:G17"/>
    <mergeCell ref="E16:G16"/>
    <mergeCell ref="A13:I13"/>
    <mergeCell ref="A14:C14"/>
    <mergeCell ref="A15:C15"/>
    <mergeCell ref="A11:B11"/>
    <mergeCell ref="C11:I11"/>
    <mergeCell ref="E14:G14"/>
    <mergeCell ref="E15:G15"/>
    <mergeCell ref="I7:I8"/>
    <mergeCell ref="A8:B9"/>
    <mergeCell ref="D8:F8"/>
    <mergeCell ref="D9:F9"/>
    <mergeCell ref="A12:I12"/>
    <mergeCell ref="A10:B10"/>
    <mergeCell ref="C10:I10"/>
    <mergeCell ref="A1:B3"/>
    <mergeCell ref="C1:F2"/>
    <mergeCell ref="H1:I1"/>
    <mergeCell ref="H2:I2"/>
    <mergeCell ref="C3:F3"/>
    <mergeCell ref="H3:I3"/>
    <mergeCell ref="A4:I4"/>
    <mergeCell ref="A5:B7"/>
    <mergeCell ref="D5:F5"/>
    <mergeCell ref="H5:I5"/>
    <mergeCell ref="D6:F6"/>
    <mergeCell ref="H6:I6"/>
    <mergeCell ref="D7:F7"/>
    <mergeCell ref="G7:H7"/>
  </mergeCells>
  <dataValidations count="20">
    <dataValidation type="textLength" operator="lessThanOrEqual" showInputMessage="1" showErrorMessage="1" error="Utilice máximo 100 caracteres" sqref="A15:A19" xr:uid="{00000000-0002-0000-0200-000000000000}">
      <formula1>100</formula1>
    </dataValidation>
    <dataValidation allowBlank="1" showInputMessage="1" showErrorMessage="1" prompt="Digite el número del documento de identidad sin puntos ni separadores" sqref="H5:I5" xr:uid="{00000000-0002-0000-0200-000001000000}"/>
    <dataValidation type="textLength" operator="lessThanOrEqual" allowBlank="1" showInputMessage="1" showErrorMessage="1" error="Utilice máximo 180 caracteres" sqref="E16:G19 E25:G28 E34:G36" xr:uid="{00000000-0002-0000-0200-000002000000}">
      <formula1>180</formula1>
    </dataValidation>
    <dataValidation type="textLength" operator="lessThanOrEqual" allowBlank="1" showInputMessage="1" showErrorMessage="1" error="Utilice máximo 250 caracteres" sqref="F43:G43" xr:uid="{00000000-0002-0000-0200-000003000000}">
      <formula1>250</formula1>
    </dataValidation>
    <dataValidation type="textLength" operator="lessThanOrEqual" allowBlank="1" showInputMessage="1" showErrorMessage="1" error="Utilice máximo 240 caracteres" prompt="Identifique la evidencia de aportes a la gestión institucional que superan el cumplimiento esperado de las funciones._x000a_Utilice máximo 240 caracteres" sqref="F50" xr:uid="{00000000-0002-0000-0200-000004000000}">
      <formula1>240</formula1>
    </dataValidation>
    <dataValidation type="textLength" operator="lessThanOrEqual" allowBlank="1" showInputMessage="1" showErrorMessage="1" prompt="Registre las observaciones pertinentes a la evaluación que puedan ser relevantes para otros evaluadores, para el área de talento humano o para la Presidencia._x000a_Utilice máximo 900 caracteres" sqref="A64:I69" xr:uid="{00000000-0002-0000-0200-000005000000}">
      <formula1>900</formula1>
    </dataValidation>
    <dataValidation type="decimal" operator="lessThanOrEqual" allowBlank="1" showInputMessage="1" showErrorMessage="1" error="El valor máximo permitido es del 100%. Los logros superiores pueden considerarse en la valoración del componente Valor Agregado." prompt="Califique entre 0 y 100% el cumplimiento de  la meta según lo indiquen las evidencias" sqref="H15" xr:uid="{00000000-0002-0000-0200-000006000000}">
      <formula1>1</formula1>
    </dataValidation>
    <dataValidation type="decimal" operator="lessThanOrEqual" allowBlank="1" showInputMessage="1" showErrorMessage="1" error="El valor máximo permitido es del 100%. Los logros superiores pueden considerarse en la valoración del componente Valor Agregado." prompt="Califique entre 0 y 100% el cumplimiento del compromiso según lo indiquen las evidencias" sqref="H24" xr:uid="{00000000-0002-0000-0200-000007000000}">
      <formula1>1</formula1>
    </dataValidation>
    <dataValidation type="textLength" operator="lessThanOrEqual" allowBlank="1" showInputMessage="1" showErrorMessage="1" error="Utilice máximo 180 caracteres" prompt="Indique las evidencias de cumplimiento o incumplimiento de la meta durante el período evaluado y que soportan la calificación._x000a_Utilice máximo 180 caracteres" sqref="E15:G15" xr:uid="{00000000-0002-0000-0200-000008000000}">
      <formula1>180</formula1>
    </dataValidation>
    <dataValidation type="textLength" operator="lessThanOrEqual" allowBlank="1" showInputMessage="1" showErrorMessage="1" error="Utilice máximo 180 caracteres" prompt="Indique las evidencias de cumplimiento o incumplimiento del compromiso durante el período evaluado y que soportan la calificación._x000a_Utilice máximo 180 caracteres" sqref="E24:G24" xr:uid="{00000000-0002-0000-0200-000009000000}">
      <formula1>180</formula1>
    </dataValidation>
    <dataValidation type="textLength" operator="lessThanOrEqual" allowBlank="1" showInputMessage="1" showErrorMessage="1" error="Utilice máximo 180 caracteres" prompt="Indique las evidencias de cumplimiento o incumplimiento del criterio durante el período evaluado y que soportan la calificación._x000a_Utilice máximo 180 caracteres" sqref="E33:G33" xr:uid="{00000000-0002-0000-0200-00000A000000}">
      <formula1>180</formula1>
    </dataValidation>
    <dataValidation type="decimal" operator="lessThanOrEqual" allowBlank="1" showInputMessage="1" showErrorMessage="1" error="El valor máximo permitido es del 100%. Los logros superiores pueden considerarse en la valoración del componente Valor Agregado." prompt="A criterio del evaluado y con base en la escala definida, califique el porcentaje de cumplimiento del item en coherencia con las evidencias registradas" sqref="H33" xr:uid="{00000000-0002-0000-0200-00000B000000}">
      <formula1>1</formula1>
    </dataValidation>
    <dataValidation allowBlank="1" showInputMessage="1" showErrorMessage="1" prompt="Registre el puntaje asignado por el Presidente en la evaluación del Área" sqref="D50" xr:uid="{00000000-0002-0000-0200-00000C000000}"/>
    <dataValidation allowBlank="1" showInputMessage="1" showErrorMessage="1" prompt="Registre la fecha de corte correspondiente a la evalación que se está realizando según corresponda a la evaluación anual, parcial o final." sqref="I9" xr:uid="{00000000-0002-0000-0200-00000D000000}"/>
    <dataValidation operator="lessThanOrEqual" allowBlank="1" showInputMessage="1" showErrorMessage="1" sqref="F41:G41" xr:uid="{00000000-0002-0000-0200-00000E000000}"/>
    <dataValidation type="textLength" operator="lessThanOrEqual" allowBlank="1" showInputMessage="1" showErrorMessage="1" error="Utilice máximo 200 caracteres" prompt="Indique las evidencias de cumplimiento o incumplimiento del criterio durante el período evaluado y que soportan la calificación._x000a_Utilice máximo 200 caracteres" sqref="F42:G42" xr:uid="{00000000-0002-0000-0200-00000F000000}">
      <formula1>200</formula1>
    </dataValidation>
    <dataValidation type="textLength" operator="lessThanOrEqual" allowBlank="1" showInputMessage="1" showErrorMessage="1" error="Utilice máximo 200 caracteres" sqref="F44:G45" xr:uid="{00000000-0002-0000-0200-000010000000}">
      <formula1>200</formula1>
    </dataValidation>
    <dataValidation type="decimal" operator="lessThanOrEqual" allowBlank="1" showInputMessage="1" showErrorMessage="1" error="El valor máximo permitido es del 100%. Los logros superiores pueden considerarse en la valoración del componente Valor Agregado." prompt="Con base en la escala definida, califique el porcentaje de cumplimiento del item en coherencia con las evidencias registradas" sqref="H41:H42" xr:uid="{00000000-0002-0000-0200-000011000000}">
      <formula1>1</formula1>
    </dataValidation>
    <dataValidation type="decimal" operator="lessThanOrEqual" allowBlank="1" showInputMessage="1" showErrorMessage="1" error="El valor máximo es de 5" prompt="Asigne el porcentaje adicional que se reconoce al valor agregado según las evidencias registradas" sqref="I50" xr:uid="{00000000-0002-0000-0200-000012000000}">
      <formula1>5</formula1>
    </dataValidation>
    <dataValidation type="decimal" operator="lessThanOrEqual" allowBlank="1" showInputMessage="1" showErrorMessage="1" error="El valor máximo permitido es del 100%. Los logros superiores pueden considerarse en la valoración del componente Valor Agregado." sqref="H16:H19 H25:H28 H34:H36 H43:H45" xr:uid="{00000000-0002-0000-0200-000013000000}">
      <formula1>1</formula1>
    </dataValidation>
  </dataValidations>
  <pageMargins left="0.43307086614173229" right="0.47244094488188981" top="0.59055118110236227" bottom="0.55118110236220474" header="0.39370078740157483" footer="0.11811023622047245"/>
  <pageSetup orientation="landscape" r:id="rId1"/>
  <headerFooter>
    <oddFooter>&amp;LFirma Evaluado
________________________________________&amp;CFirma Evaluador                                                     .                                    
_____________________________________________&amp;R
Fecha:_____________________ Pág.&amp;P/&amp;N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4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7" sqref="B27"/>
    </sheetView>
  </sheetViews>
  <sheetFormatPr baseColWidth="10" defaultRowHeight="12.75" x14ac:dyDescent="0.2"/>
  <cols>
    <col min="1" max="1" width="29.5703125" bestFit="1" customWidth="1"/>
    <col min="2" max="2" width="8.140625" customWidth="1"/>
    <col min="3" max="3" width="9.5703125" customWidth="1"/>
    <col min="4" max="5" width="7.7109375" customWidth="1"/>
    <col min="6" max="6" width="7.42578125" customWidth="1"/>
    <col min="7" max="7" width="7.7109375" customWidth="1"/>
    <col min="8" max="8" width="7.42578125" customWidth="1"/>
    <col min="9" max="9" width="8.28515625" customWidth="1"/>
    <col min="10" max="10" width="7.28515625" customWidth="1"/>
    <col min="12" max="16" width="0" style="3" hidden="1" customWidth="1"/>
  </cols>
  <sheetData>
    <row r="2" spans="1:20" ht="13.5" thickBot="1" x14ac:dyDescent="0.25">
      <c r="A2" s="38" t="s">
        <v>192</v>
      </c>
      <c r="B2" t="s">
        <v>194</v>
      </c>
      <c r="C2" t="s">
        <v>14</v>
      </c>
      <c r="D2" t="s">
        <v>15</v>
      </c>
      <c r="E2" t="s">
        <v>16</v>
      </c>
      <c r="F2" t="s">
        <v>17</v>
      </c>
      <c r="G2" t="s">
        <v>19</v>
      </c>
      <c r="H2" t="s">
        <v>20</v>
      </c>
      <c r="I2" t="s">
        <v>21</v>
      </c>
      <c r="J2" t="s">
        <v>200</v>
      </c>
      <c r="K2" t="s">
        <v>22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t="s">
        <v>28</v>
      </c>
      <c r="R2" t="s">
        <v>32</v>
      </c>
      <c r="S2" t="s">
        <v>30</v>
      </c>
      <c r="T2" t="s">
        <v>31</v>
      </c>
    </row>
    <row r="3" spans="1:20" ht="13.5" thickBot="1" x14ac:dyDescent="0.25">
      <c r="A3" s="37" t="s">
        <v>191</v>
      </c>
      <c r="B3" s="3" t="s">
        <v>191</v>
      </c>
      <c r="C3" s="39" t="s">
        <v>198</v>
      </c>
      <c r="D3" s="40" t="s">
        <v>199</v>
      </c>
      <c r="E3" s="3" t="s">
        <v>190</v>
      </c>
      <c r="F3" s="40" t="s">
        <v>199</v>
      </c>
      <c r="G3" s="39" t="s">
        <v>198</v>
      </c>
      <c r="H3" s="39" t="s">
        <v>198</v>
      </c>
      <c r="I3" s="39" t="s">
        <v>198</v>
      </c>
      <c r="J3" s="40" t="s">
        <v>199</v>
      </c>
      <c r="K3" s="3" t="s">
        <v>195</v>
      </c>
      <c r="L3" s="3" t="s">
        <v>195</v>
      </c>
      <c r="M3" s="3" t="s">
        <v>195</v>
      </c>
      <c r="N3" s="3" t="s">
        <v>195</v>
      </c>
      <c r="O3" s="3" t="s">
        <v>195</v>
      </c>
      <c r="P3" s="3" t="s">
        <v>195</v>
      </c>
      <c r="Q3" s="19" t="s">
        <v>198</v>
      </c>
      <c r="R3" s="3" t="s">
        <v>196</v>
      </c>
      <c r="S3" s="3" t="s">
        <v>197</v>
      </c>
      <c r="T3" s="3" t="s">
        <v>197</v>
      </c>
    </row>
    <row r="4" spans="1:20" x14ac:dyDescent="0.2">
      <c r="A4" t="s">
        <v>206</v>
      </c>
      <c r="B4" s="3" t="s">
        <v>206</v>
      </c>
      <c r="C4" t="s">
        <v>195</v>
      </c>
      <c r="D4" s="3" t="s">
        <v>195</v>
      </c>
      <c r="E4" s="3" t="s">
        <v>195</v>
      </c>
      <c r="F4" s="3" t="s">
        <v>195</v>
      </c>
      <c r="G4" s="3" t="s">
        <v>195</v>
      </c>
      <c r="H4" s="3" t="s">
        <v>195</v>
      </c>
      <c r="I4" s="3" t="s">
        <v>195</v>
      </c>
      <c r="J4" s="3" t="s">
        <v>195</v>
      </c>
      <c r="K4" t="s">
        <v>193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197</v>
      </c>
      <c r="S4" s="3" t="s">
        <v>201</v>
      </c>
      <c r="T4" s="3" t="s">
        <v>201</v>
      </c>
    </row>
    <row r="5" spans="1:20" x14ac:dyDescent="0.2">
      <c r="A5" t="s">
        <v>188</v>
      </c>
      <c r="B5" s="3" t="s">
        <v>188</v>
      </c>
      <c r="C5" t="s">
        <v>188</v>
      </c>
      <c r="D5" s="3" t="s">
        <v>188</v>
      </c>
      <c r="E5" s="3" t="s">
        <v>188</v>
      </c>
      <c r="F5" s="3" t="s">
        <v>188</v>
      </c>
      <c r="G5" s="3" t="s">
        <v>188</v>
      </c>
      <c r="H5" s="3" t="s">
        <v>188</v>
      </c>
      <c r="I5" s="3" t="s">
        <v>188</v>
      </c>
      <c r="J5" s="3" t="s">
        <v>188</v>
      </c>
      <c r="K5" s="3" t="s">
        <v>188</v>
      </c>
      <c r="L5" s="3" t="s">
        <v>188</v>
      </c>
      <c r="M5" s="3" t="s">
        <v>188</v>
      </c>
      <c r="N5" s="3" t="s">
        <v>188</v>
      </c>
      <c r="O5" s="3" t="s">
        <v>188</v>
      </c>
      <c r="P5" s="3" t="s">
        <v>188</v>
      </c>
      <c r="Q5" s="3" t="s">
        <v>188</v>
      </c>
      <c r="R5" t="s">
        <v>201</v>
      </c>
      <c r="S5" s="3" t="s">
        <v>202</v>
      </c>
      <c r="T5" s="3" t="s">
        <v>202</v>
      </c>
    </row>
    <row r="6" spans="1:20" x14ac:dyDescent="0.2">
      <c r="A6" t="s">
        <v>189</v>
      </c>
      <c r="B6" s="3" t="s">
        <v>193</v>
      </c>
      <c r="C6" t="s">
        <v>196</v>
      </c>
      <c r="D6" s="3" t="s">
        <v>196</v>
      </c>
      <c r="E6" s="3" t="s">
        <v>196</v>
      </c>
      <c r="F6" s="3" t="s">
        <v>196</v>
      </c>
      <c r="G6" s="3" t="s">
        <v>196</v>
      </c>
      <c r="H6" s="3" t="s">
        <v>196</v>
      </c>
      <c r="I6" s="3" t="s">
        <v>196</v>
      </c>
      <c r="J6" s="3" t="s">
        <v>196</v>
      </c>
      <c r="K6" s="3" t="s">
        <v>196</v>
      </c>
      <c r="L6" s="3" t="s">
        <v>196</v>
      </c>
      <c r="M6" s="3" t="s">
        <v>196</v>
      </c>
      <c r="N6" s="3" t="s">
        <v>196</v>
      </c>
      <c r="O6" s="3" t="s">
        <v>196</v>
      </c>
      <c r="P6" s="3" t="s">
        <v>196</v>
      </c>
      <c r="Q6" s="3" t="s">
        <v>196</v>
      </c>
      <c r="R6" t="s">
        <v>202</v>
      </c>
      <c r="S6" s="3" t="s">
        <v>203</v>
      </c>
      <c r="T6" s="3" t="s">
        <v>203</v>
      </c>
    </row>
    <row r="7" spans="1:20" x14ac:dyDescent="0.2">
      <c r="A7" t="s">
        <v>190</v>
      </c>
      <c r="B7" s="3" t="s">
        <v>190</v>
      </c>
      <c r="C7" t="s">
        <v>197</v>
      </c>
      <c r="D7" s="3" t="s">
        <v>197</v>
      </c>
      <c r="E7" s="3" t="s">
        <v>197</v>
      </c>
      <c r="F7" s="3" t="s">
        <v>197</v>
      </c>
      <c r="G7" s="3" t="s">
        <v>197</v>
      </c>
      <c r="H7" s="3" t="s">
        <v>197</v>
      </c>
      <c r="I7" s="3" t="s">
        <v>197</v>
      </c>
      <c r="J7" s="3" t="s">
        <v>197</v>
      </c>
      <c r="K7" s="3" t="s">
        <v>197</v>
      </c>
      <c r="L7" s="3" t="s">
        <v>197</v>
      </c>
      <c r="M7" s="3" t="s">
        <v>197</v>
      </c>
      <c r="N7" s="3" t="s">
        <v>197</v>
      </c>
      <c r="O7" s="3" t="s">
        <v>197</v>
      </c>
      <c r="P7" s="3" t="s">
        <v>197</v>
      </c>
      <c r="Q7" s="3" t="s">
        <v>197</v>
      </c>
      <c r="R7" t="s">
        <v>203</v>
      </c>
      <c r="S7" s="3" t="s">
        <v>193</v>
      </c>
    </row>
    <row r="12" spans="1:20" ht="12.75" customHeight="1" x14ac:dyDescent="0.2">
      <c r="A12" s="7" t="s">
        <v>10</v>
      </c>
      <c r="B12" s="42" t="s">
        <v>69</v>
      </c>
      <c r="C12" s="43"/>
    </row>
    <row r="13" spans="1:20" ht="12.75" customHeight="1" x14ac:dyDescent="0.2">
      <c r="A13" s="20" t="s">
        <v>11</v>
      </c>
      <c r="B13" s="42" t="s">
        <v>39</v>
      </c>
      <c r="C13" s="43"/>
    </row>
    <row r="14" spans="1:20" ht="12.75" customHeight="1" x14ac:dyDescent="0.2">
      <c r="A14" s="24" t="s">
        <v>40</v>
      </c>
      <c r="B14" s="42" t="s">
        <v>61</v>
      </c>
      <c r="C14" s="43"/>
    </row>
    <row r="15" spans="1:20" ht="12.75" customHeight="1" x14ac:dyDescent="0.2">
      <c r="A15" s="24" t="s">
        <v>68</v>
      </c>
      <c r="B15" s="42" t="s">
        <v>70</v>
      </c>
      <c r="C15" s="43"/>
    </row>
    <row r="16" spans="1:20" ht="12.75" customHeight="1" x14ac:dyDescent="0.2">
      <c r="A16" s="24" t="s">
        <v>71</v>
      </c>
      <c r="B16" s="44" t="s">
        <v>72</v>
      </c>
      <c r="C16" s="45"/>
    </row>
    <row r="17" spans="1:7" x14ac:dyDescent="0.2">
      <c r="B17" s="46"/>
      <c r="C17" s="46"/>
    </row>
    <row r="18" spans="1:7" x14ac:dyDescent="0.2">
      <c r="B18" s="46"/>
      <c r="C18" s="46"/>
    </row>
    <row r="19" spans="1:7" ht="12.75" customHeight="1" x14ac:dyDescent="0.2">
      <c r="A19" s="24" t="s">
        <v>10</v>
      </c>
      <c r="B19" s="44" t="s">
        <v>76</v>
      </c>
      <c r="C19" s="45"/>
    </row>
    <row r="20" spans="1:7" x14ac:dyDescent="0.2">
      <c r="A20" s="3" t="s">
        <v>206</v>
      </c>
      <c r="B20" s="47" t="s">
        <v>207</v>
      </c>
      <c r="C20" s="46"/>
    </row>
    <row r="21" spans="1:7" ht="12.75" customHeight="1" x14ac:dyDescent="0.2">
      <c r="A21" s="23" t="s">
        <v>40</v>
      </c>
      <c r="B21" s="42" t="s">
        <v>80</v>
      </c>
      <c r="C21" s="43"/>
    </row>
    <row r="22" spans="1:7" ht="12.75" customHeight="1" x14ac:dyDescent="0.2">
      <c r="A22" s="24" t="s">
        <v>73</v>
      </c>
      <c r="B22" s="44" t="s">
        <v>74</v>
      </c>
      <c r="C22" s="45"/>
    </row>
    <row r="23" spans="1:7" x14ac:dyDescent="0.2">
      <c r="A23" s="41" t="s">
        <v>71</v>
      </c>
      <c r="B23" s="47" t="s">
        <v>208</v>
      </c>
      <c r="C23" s="46"/>
    </row>
    <row r="24" spans="1:7" x14ac:dyDescent="0.2">
      <c r="A24" s="41" t="s">
        <v>204</v>
      </c>
      <c r="B24" s="47" t="s">
        <v>209</v>
      </c>
      <c r="C24" s="46"/>
    </row>
    <row r="25" spans="1:7" ht="12.75" customHeight="1" x14ac:dyDescent="0.2">
      <c r="A25" s="24" t="s">
        <v>12</v>
      </c>
      <c r="B25" s="44" t="s">
        <v>75</v>
      </c>
      <c r="C25" s="45"/>
    </row>
    <row r="26" spans="1:7" x14ac:dyDescent="0.2">
      <c r="A26" s="41" t="s">
        <v>78</v>
      </c>
      <c r="B26" s="42" t="s">
        <v>221</v>
      </c>
      <c r="C26" s="46"/>
    </row>
    <row r="27" spans="1:7" x14ac:dyDescent="0.2">
      <c r="A27" s="41" t="s">
        <v>13</v>
      </c>
      <c r="B27" s="44" t="s">
        <v>220</v>
      </c>
      <c r="C27" s="46"/>
    </row>
    <row r="28" spans="1:7" ht="12.75" customHeight="1" x14ac:dyDescent="0.2">
      <c r="A28" s="24" t="s">
        <v>205</v>
      </c>
      <c r="B28" s="44" t="s">
        <v>77</v>
      </c>
      <c r="C28" s="45"/>
    </row>
    <row r="29" spans="1:7" x14ac:dyDescent="0.2">
      <c r="B29" s="46"/>
      <c r="C29" s="46"/>
    </row>
    <row r="30" spans="1:7" x14ac:dyDescent="0.2">
      <c r="B30" s="46"/>
      <c r="C30" s="46"/>
    </row>
    <row r="31" spans="1:7" ht="12.75" customHeight="1" x14ac:dyDescent="0.2">
      <c r="A31" s="24" t="s">
        <v>78</v>
      </c>
      <c r="B31" s="42" t="s">
        <v>82</v>
      </c>
      <c r="C31" s="43"/>
      <c r="G31" s="3"/>
    </row>
    <row r="32" spans="1:7" ht="12.75" customHeight="1" x14ac:dyDescent="0.2">
      <c r="A32" s="24" t="s">
        <v>13</v>
      </c>
      <c r="B32" s="44" t="s">
        <v>81</v>
      </c>
      <c r="C32" s="45"/>
    </row>
    <row r="33" spans="1:11" x14ac:dyDescent="0.2">
      <c r="A33" s="41" t="s">
        <v>18</v>
      </c>
      <c r="B33" s="44" t="s">
        <v>210</v>
      </c>
      <c r="C33" s="45"/>
    </row>
    <row r="34" spans="1:11" x14ac:dyDescent="0.2">
      <c r="A34" s="41" t="s">
        <v>29</v>
      </c>
      <c r="B34" s="47" t="s">
        <v>211</v>
      </c>
      <c r="C34" s="46"/>
      <c r="H34" s="59"/>
      <c r="I34" s="60"/>
      <c r="J34" s="61"/>
      <c r="K34" s="61"/>
    </row>
    <row r="35" spans="1:11" x14ac:dyDescent="0.2">
      <c r="A35" s="41" t="s">
        <v>79</v>
      </c>
      <c r="B35" s="42" t="s">
        <v>83</v>
      </c>
      <c r="C35" s="46"/>
      <c r="G35" s="3"/>
      <c r="H35" s="59"/>
      <c r="I35" s="60"/>
      <c r="J35" s="61"/>
      <c r="K35" s="61"/>
    </row>
    <row r="36" spans="1:11" x14ac:dyDescent="0.2">
      <c r="B36" s="46"/>
      <c r="C36" s="46"/>
      <c r="H36" s="59"/>
      <c r="I36" s="60"/>
      <c r="J36" s="61"/>
      <c r="K36" s="61"/>
    </row>
    <row r="37" spans="1:11" x14ac:dyDescent="0.2">
      <c r="B37" s="46"/>
      <c r="C37" s="46"/>
    </row>
    <row r="38" spans="1:11" ht="12.75" customHeight="1" x14ac:dyDescent="0.2">
      <c r="A38" s="24" t="s">
        <v>13</v>
      </c>
      <c r="B38" s="44" t="s">
        <v>81</v>
      </c>
      <c r="C38" s="45"/>
      <c r="E38" s="3"/>
    </row>
    <row r="39" spans="1:11" x14ac:dyDescent="0.2">
      <c r="A39" s="41" t="s">
        <v>18</v>
      </c>
      <c r="B39" s="44" t="s">
        <v>210</v>
      </c>
      <c r="C39" s="46"/>
      <c r="E39" s="3"/>
    </row>
    <row r="40" spans="1:11" x14ac:dyDescent="0.2">
      <c r="A40" s="41" t="s">
        <v>29</v>
      </c>
      <c r="B40" s="47" t="s">
        <v>211</v>
      </c>
      <c r="C40" s="46"/>
      <c r="E40" s="3"/>
    </row>
    <row r="41" spans="1:11" ht="12.75" customHeight="1" x14ac:dyDescent="0.2">
      <c r="A41" s="15" t="s">
        <v>79</v>
      </c>
      <c r="B41" s="42" t="s">
        <v>83</v>
      </c>
      <c r="C41" s="43"/>
      <c r="E41" s="3"/>
    </row>
    <row r="42" spans="1:11" ht="12.75" customHeight="1" x14ac:dyDescent="0.2">
      <c r="A42" s="24" t="s">
        <v>73</v>
      </c>
      <c r="B42" s="44" t="s">
        <v>74</v>
      </c>
      <c r="C42" s="45"/>
      <c r="E42" s="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workbookViewId="0">
      <selection activeCell="E3" sqref="E3:E17"/>
    </sheetView>
  </sheetViews>
  <sheetFormatPr baseColWidth="10" defaultRowHeight="12.75" x14ac:dyDescent="0.2"/>
  <cols>
    <col min="1" max="1" width="30.5703125" customWidth="1"/>
    <col min="3" max="3" width="30.85546875" style="3" customWidth="1"/>
    <col min="4" max="4" width="11.42578125" style="3"/>
    <col min="5" max="5" width="39.5703125" bestFit="1" customWidth="1"/>
    <col min="6" max="6" width="11.42578125" style="3"/>
    <col min="18" max="18" width="16.28515625" bestFit="1" customWidth="1"/>
  </cols>
  <sheetData>
    <row r="1" spans="1:11" s="3" customFormat="1" x14ac:dyDescent="0.2"/>
    <row r="2" spans="1:11" ht="18" customHeight="1" x14ac:dyDescent="0.2">
      <c r="A2" s="126" t="s">
        <v>317</v>
      </c>
      <c r="C2" s="132" t="s">
        <v>318</v>
      </c>
      <c r="E2" s="132" t="s">
        <v>3</v>
      </c>
      <c r="F2" s="124"/>
    </row>
    <row r="3" spans="1:11" ht="18" customHeight="1" x14ac:dyDescent="0.2">
      <c r="A3" s="128" t="s">
        <v>64</v>
      </c>
      <c r="C3" s="131" t="s">
        <v>126</v>
      </c>
      <c r="E3" s="133" t="s">
        <v>139</v>
      </c>
      <c r="F3" s="124"/>
    </row>
    <row r="4" spans="1:11" ht="18" customHeight="1" x14ac:dyDescent="0.2">
      <c r="A4" s="128" t="s">
        <v>65</v>
      </c>
      <c r="C4" s="131" t="s">
        <v>129</v>
      </c>
      <c r="E4" s="133" t="s">
        <v>86</v>
      </c>
      <c r="F4" s="124"/>
    </row>
    <row r="5" spans="1:11" s="10" customFormat="1" ht="18" customHeight="1" x14ac:dyDescent="0.2">
      <c r="A5" s="128" t="s">
        <v>67</v>
      </c>
      <c r="B5"/>
      <c r="C5" s="131" t="s">
        <v>130</v>
      </c>
      <c r="E5" s="133" t="s">
        <v>87</v>
      </c>
      <c r="F5" s="124"/>
      <c r="K5"/>
    </row>
    <row r="6" spans="1:11" ht="18" customHeight="1" x14ac:dyDescent="0.2">
      <c r="A6" s="129" t="s">
        <v>66</v>
      </c>
      <c r="B6" s="10"/>
      <c r="C6" s="131" t="s">
        <v>131</v>
      </c>
      <c r="E6" s="133" t="s">
        <v>88</v>
      </c>
      <c r="F6" s="124"/>
    </row>
    <row r="7" spans="1:11" ht="18" customHeight="1" x14ac:dyDescent="0.2">
      <c r="C7" s="131" t="s">
        <v>132</v>
      </c>
      <c r="E7" s="133" t="s">
        <v>89</v>
      </c>
      <c r="F7" s="124"/>
    </row>
    <row r="8" spans="1:11" ht="18" customHeight="1" x14ac:dyDescent="0.2">
      <c r="A8" s="127" t="s">
        <v>316</v>
      </c>
      <c r="C8" s="131" t="s">
        <v>133</v>
      </c>
      <c r="E8" s="133" t="s">
        <v>90</v>
      </c>
      <c r="F8" s="124"/>
    </row>
    <row r="9" spans="1:11" ht="18" customHeight="1" x14ac:dyDescent="0.2">
      <c r="A9" s="125" t="s">
        <v>225</v>
      </c>
      <c r="C9" s="131" t="s">
        <v>127</v>
      </c>
      <c r="E9" s="133" t="s">
        <v>91</v>
      </c>
      <c r="F9" s="124"/>
    </row>
    <row r="10" spans="1:11" ht="18" customHeight="1" x14ac:dyDescent="0.2">
      <c r="A10" s="125" t="s">
        <v>226</v>
      </c>
      <c r="C10" s="131" t="s">
        <v>134</v>
      </c>
      <c r="E10" s="133" t="s">
        <v>92</v>
      </c>
      <c r="F10" s="124"/>
    </row>
    <row r="11" spans="1:11" ht="18" customHeight="1" x14ac:dyDescent="0.2">
      <c r="A11" s="125" t="s">
        <v>228</v>
      </c>
      <c r="C11" s="131" t="s">
        <v>136</v>
      </c>
      <c r="E11" s="133" t="s">
        <v>94</v>
      </c>
      <c r="F11" s="124"/>
    </row>
    <row r="12" spans="1:11" ht="18" customHeight="1" x14ac:dyDescent="0.2">
      <c r="A12" s="130" t="s">
        <v>227</v>
      </c>
      <c r="C12" s="131" t="s">
        <v>137</v>
      </c>
      <c r="E12" s="133" t="s">
        <v>95</v>
      </c>
      <c r="F12" s="124"/>
    </row>
    <row r="13" spans="1:11" ht="18" customHeight="1" x14ac:dyDescent="0.2">
      <c r="C13" s="131" t="s">
        <v>138</v>
      </c>
      <c r="E13" s="133" t="s">
        <v>96</v>
      </c>
      <c r="F13" s="124"/>
    </row>
    <row r="14" spans="1:11" ht="18" customHeight="1" x14ac:dyDescent="0.2">
      <c r="C14" s="131" t="s">
        <v>128</v>
      </c>
      <c r="E14" s="133" t="s">
        <v>97</v>
      </c>
      <c r="F14" s="124"/>
    </row>
    <row r="15" spans="1:11" ht="18" customHeight="1" x14ac:dyDescent="0.2">
      <c r="C15" s="131" t="s">
        <v>135</v>
      </c>
      <c r="E15" s="133" t="s">
        <v>101</v>
      </c>
      <c r="F15" s="124"/>
    </row>
    <row r="16" spans="1:11" ht="18" customHeight="1" x14ac:dyDescent="0.2">
      <c r="E16" s="133" t="s">
        <v>107</v>
      </c>
      <c r="F16" s="124"/>
    </row>
    <row r="17" spans="5:5" ht="18" customHeight="1" x14ac:dyDescent="0.2">
      <c r="E17" s="133" t="s">
        <v>109</v>
      </c>
    </row>
    <row r="18" spans="5:5" ht="18" customHeight="1" x14ac:dyDescent="0.2"/>
    <row r="19" spans="5:5" ht="18" customHeight="1" x14ac:dyDescent="0.2"/>
    <row r="20" spans="5:5" ht="18" customHeight="1" x14ac:dyDescent="0.2"/>
    <row r="21" spans="5:5" ht="18" customHeight="1" x14ac:dyDescent="0.2"/>
    <row r="22" spans="5:5" ht="18" customHeight="1" x14ac:dyDescent="0.2"/>
    <row r="23" spans="5:5" ht="18" customHeight="1" x14ac:dyDescent="0.2"/>
    <row r="24" spans="5:5" ht="18" customHeight="1" x14ac:dyDescent="0.2"/>
    <row r="25" spans="5:5" ht="18" customHeight="1" x14ac:dyDescent="0.2"/>
    <row r="26" spans="5:5" ht="18" customHeight="1" x14ac:dyDescent="0.2"/>
    <row r="27" spans="5:5" ht="18" customHeight="1" x14ac:dyDescent="0.2"/>
    <row r="28" spans="5:5" ht="18" customHeight="1" x14ac:dyDescent="0.2"/>
    <row r="29" spans="5:5" ht="18" customHeight="1" x14ac:dyDescent="0.2"/>
    <row r="30" spans="5:5" ht="18" customHeight="1" x14ac:dyDescent="0.2"/>
    <row r="31" spans="5:5" ht="18" customHeight="1" x14ac:dyDescent="0.2"/>
    <row r="32" spans="5: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s="3" customFormat="1" ht="18" customHeight="1" x14ac:dyDescent="0.2"/>
    <row r="42" s="3" customFormat="1" ht="18" customHeight="1" x14ac:dyDescent="0.2"/>
    <row r="43" s="3" customFormat="1" ht="18" customHeight="1" x14ac:dyDescent="0.2"/>
    <row r="44" s="3" customFormat="1" ht="18" customHeight="1" x14ac:dyDescent="0.2"/>
    <row r="45" s="3" customFormat="1" ht="18" customHeight="1" x14ac:dyDescent="0.2"/>
    <row r="46" ht="18" customHeight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0"/>
  <sheetViews>
    <sheetView workbookViewId="0">
      <selection activeCell="E13" sqref="E13"/>
    </sheetView>
  </sheetViews>
  <sheetFormatPr baseColWidth="10" defaultRowHeight="12.75" x14ac:dyDescent="0.2"/>
  <cols>
    <col min="1" max="1" width="15.28515625" bestFit="1" customWidth="1"/>
    <col min="2" max="2" width="46.140625" bestFit="1" customWidth="1"/>
    <col min="3" max="3" width="12.140625" bestFit="1" customWidth="1"/>
    <col min="4" max="4" width="14" bestFit="1" customWidth="1"/>
  </cols>
  <sheetData>
    <row r="1" spans="1:4" x14ac:dyDescent="0.2">
      <c r="A1" t="s">
        <v>236</v>
      </c>
      <c r="B1" t="s">
        <v>306</v>
      </c>
      <c r="C1" t="s">
        <v>307</v>
      </c>
      <c r="D1" t="s">
        <v>309</v>
      </c>
    </row>
    <row r="2" spans="1:4" ht="16.5" x14ac:dyDescent="0.3">
      <c r="A2" s="74">
        <v>1070953310</v>
      </c>
      <c r="B2" s="103" t="s">
        <v>237</v>
      </c>
      <c r="C2" s="75">
        <v>39855</v>
      </c>
      <c r="D2" s="77" t="s">
        <v>223</v>
      </c>
    </row>
    <row r="3" spans="1:4" ht="16.5" x14ac:dyDescent="0.3">
      <c r="A3" s="74">
        <v>11426798</v>
      </c>
      <c r="B3" s="103" t="s">
        <v>238</v>
      </c>
      <c r="C3" s="75">
        <v>37501</v>
      </c>
      <c r="D3" s="77" t="s">
        <v>223</v>
      </c>
    </row>
    <row r="4" spans="1:4" ht="16.5" x14ac:dyDescent="0.3">
      <c r="A4" s="74">
        <v>79045531</v>
      </c>
      <c r="B4" s="103" t="s">
        <v>239</v>
      </c>
      <c r="C4" s="75">
        <v>42376</v>
      </c>
      <c r="D4" s="79">
        <v>43106</v>
      </c>
    </row>
    <row r="5" spans="1:4" ht="16.5" x14ac:dyDescent="0.3">
      <c r="A5" s="74">
        <v>1070970333</v>
      </c>
      <c r="B5" s="103" t="s">
        <v>240</v>
      </c>
      <c r="C5" s="75">
        <v>42389</v>
      </c>
      <c r="D5" s="109">
        <v>43119</v>
      </c>
    </row>
    <row r="6" spans="1:4" ht="16.5" x14ac:dyDescent="0.3">
      <c r="A6" s="74">
        <v>35518464</v>
      </c>
      <c r="B6" s="103" t="s">
        <v>241</v>
      </c>
      <c r="C6" s="75">
        <v>42423</v>
      </c>
      <c r="D6" s="79">
        <v>43153</v>
      </c>
    </row>
    <row r="7" spans="1:4" ht="16.5" x14ac:dyDescent="0.3">
      <c r="A7" s="100">
        <v>35521803</v>
      </c>
      <c r="B7" s="103" t="s">
        <v>242</v>
      </c>
      <c r="C7" s="106">
        <v>41064</v>
      </c>
      <c r="D7" s="79">
        <v>43134</v>
      </c>
    </row>
    <row r="8" spans="1:4" ht="16.5" x14ac:dyDescent="0.3">
      <c r="A8" s="74">
        <v>35525056</v>
      </c>
      <c r="B8" s="103" t="s">
        <v>243</v>
      </c>
      <c r="C8" s="75">
        <v>43000</v>
      </c>
      <c r="D8" s="79">
        <v>43302</v>
      </c>
    </row>
    <row r="9" spans="1:4" ht="16.5" x14ac:dyDescent="0.3">
      <c r="A9" s="74">
        <v>11434207</v>
      </c>
      <c r="B9" s="103" t="s">
        <v>244</v>
      </c>
      <c r="C9" s="75">
        <v>38849</v>
      </c>
      <c r="D9" s="110" t="s">
        <v>223</v>
      </c>
    </row>
    <row r="10" spans="1:4" ht="16.5" x14ac:dyDescent="0.3">
      <c r="A10" s="74">
        <v>35537693</v>
      </c>
      <c r="B10" s="103" t="s">
        <v>245</v>
      </c>
      <c r="C10" s="75">
        <v>42165</v>
      </c>
      <c r="D10" s="79">
        <v>43069</v>
      </c>
    </row>
    <row r="11" spans="1:4" ht="16.5" x14ac:dyDescent="0.3">
      <c r="A11" s="74">
        <v>19421505</v>
      </c>
      <c r="B11" s="103" t="s">
        <v>246</v>
      </c>
      <c r="C11" s="75">
        <v>41052</v>
      </c>
      <c r="D11" s="111">
        <v>43112</v>
      </c>
    </row>
    <row r="12" spans="1:4" ht="16.5" x14ac:dyDescent="0.3">
      <c r="A12" s="101">
        <v>1070951344</v>
      </c>
      <c r="B12" s="104" t="s">
        <v>247</v>
      </c>
      <c r="C12" s="107" t="s">
        <v>308</v>
      </c>
      <c r="D12" s="76">
        <v>43091</v>
      </c>
    </row>
    <row r="13" spans="1:4" ht="16.5" x14ac:dyDescent="0.3">
      <c r="A13" s="74">
        <v>35519780</v>
      </c>
      <c r="B13" s="103" t="s">
        <v>248</v>
      </c>
      <c r="C13" s="75">
        <v>42964</v>
      </c>
      <c r="D13" s="121">
        <v>43147</v>
      </c>
    </row>
    <row r="14" spans="1:4" ht="16.5" x14ac:dyDescent="0.3">
      <c r="A14" s="74">
        <v>35537460</v>
      </c>
      <c r="B14" s="103" t="s">
        <v>249</v>
      </c>
      <c r="C14" s="75">
        <v>42758</v>
      </c>
      <c r="D14" s="109">
        <v>43122</v>
      </c>
    </row>
    <row r="15" spans="1:4" ht="16.5" x14ac:dyDescent="0.3">
      <c r="A15" s="74">
        <v>35515334</v>
      </c>
      <c r="B15" s="103" t="s">
        <v>250</v>
      </c>
      <c r="C15" s="75">
        <v>38705</v>
      </c>
      <c r="D15" s="110" t="s">
        <v>223</v>
      </c>
    </row>
    <row r="16" spans="1:4" ht="16.5" x14ac:dyDescent="0.3">
      <c r="A16" s="74">
        <v>53051629</v>
      </c>
      <c r="B16" s="103" t="s">
        <v>251</v>
      </c>
      <c r="C16" s="75">
        <v>42964</v>
      </c>
      <c r="D16" s="79">
        <v>43328</v>
      </c>
    </row>
    <row r="17" spans="1:4" ht="16.5" x14ac:dyDescent="0.3">
      <c r="A17" s="74">
        <v>35536481</v>
      </c>
      <c r="B17" s="103" t="s">
        <v>252</v>
      </c>
      <c r="C17" s="75">
        <v>42228</v>
      </c>
      <c r="D17" s="79">
        <v>43323</v>
      </c>
    </row>
    <row r="18" spans="1:4" ht="16.5" x14ac:dyDescent="0.3">
      <c r="A18" s="74">
        <v>35517336</v>
      </c>
      <c r="B18" s="103" t="s">
        <v>253</v>
      </c>
      <c r="C18" s="75">
        <v>33443</v>
      </c>
      <c r="D18" s="110" t="s">
        <v>223</v>
      </c>
    </row>
    <row r="19" spans="1:4" ht="16.5" x14ac:dyDescent="0.3">
      <c r="A19" s="74">
        <v>1070959652</v>
      </c>
      <c r="B19" s="103" t="s">
        <v>254</v>
      </c>
      <c r="C19" s="75">
        <v>42887</v>
      </c>
      <c r="D19" s="121">
        <v>43159</v>
      </c>
    </row>
    <row r="20" spans="1:4" ht="16.5" x14ac:dyDescent="0.3">
      <c r="A20" s="74">
        <v>11436093</v>
      </c>
      <c r="B20" s="103" t="s">
        <v>255</v>
      </c>
      <c r="C20" s="75">
        <v>41775</v>
      </c>
      <c r="D20" s="122" t="s">
        <v>223</v>
      </c>
    </row>
    <row r="21" spans="1:4" ht="16.5" x14ac:dyDescent="0.3">
      <c r="A21" s="100">
        <v>52732143</v>
      </c>
      <c r="B21" s="103" t="s">
        <v>256</v>
      </c>
      <c r="C21" s="106">
        <v>42156</v>
      </c>
      <c r="D21" s="79">
        <v>43069</v>
      </c>
    </row>
    <row r="22" spans="1:4" ht="16.5" x14ac:dyDescent="0.3">
      <c r="A22" s="74">
        <v>1010213445</v>
      </c>
      <c r="B22" s="103" t="s">
        <v>257</v>
      </c>
      <c r="C22" s="106">
        <v>42423</v>
      </c>
      <c r="D22" s="79">
        <v>43153</v>
      </c>
    </row>
    <row r="23" spans="1:4" ht="16.5" x14ac:dyDescent="0.3">
      <c r="A23" s="74">
        <v>11434925</v>
      </c>
      <c r="B23" s="103" t="s">
        <v>258</v>
      </c>
      <c r="C23" s="75">
        <v>42101</v>
      </c>
      <c r="D23" s="79">
        <v>43196</v>
      </c>
    </row>
    <row r="24" spans="1:4" ht="16.5" x14ac:dyDescent="0.3">
      <c r="A24" s="100">
        <v>35533056</v>
      </c>
      <c r="B24" s="103" t="s">
        <v>259</v>
      </c>
      <c r="C24" s="106">
        <v>42815</v>
      </c>
      <c r="D24" s="121">
        <v>43179</v>
      </c>
    </row>
    <row r="25" spans="1:4" ht="16.5" x14ac:dyDescent="0.3">
      <c r="A25" s="74">
        <v>35528796</v>
      </c>
      <c r="B25" s="103" t="s">
        <v>260</v>
      </c>
      <c r="C25" s="75">
        <v>35848</v>
      </c>
      <c r="D25" s="110" t="s">
        <v>310</v>
      </c>
    </row>
    <row r="26" spans="1:4" ht="16.5" x14ac:dyDescent="0.3">
      <c r="A26" s="74">
        <v>11429319</v>
      </c>
      <c r="B26" s="103" t="s">
        <v>261</v>
      </c>
      <c r="C26" s="75">
        <v>41042</v>
      </c>
      <c r="D26" s="110" t="s">
        <v>310</v>
      </c>
    </row>
    <row r="27" spans="1:4" ht="16.5" x14ac:dyDescent="0.3">
      <c r="A27" s="74">
        <v>1070958465</v>
      </c>
      <c r="B27" s="103" t="s">
        <v>262</v>
      </c>
      <c r="C27" s="75">
        <v>42174</v>
      </c>
      <c r="D27" s="110" t="s">
        <v>310</v>
      </c>
    </row>
    <row r="28" spans="1:4" ht="16.5" x14ac:dyDescent="0.3">
      <c r="A28" s="100">
        <v>1073517526</v>
      </c>
      <c r="B28" s="103" t="s">
        <v>263</v>
      </c>
      <c r="C28" s="106">
        <v>42752</v>
      </c>
      <c r="D28" s="77" t="s">
        <v>223</v>
      </c>
    </row>
    <row r="29" spans="1:4" ht="16.5" x14ac:dyDescent="0.3">
      <c r="A29" s="100">
        <v>80654429</v>
      </c>
      <c r="B29" s="103" t="s">
        <v>264</v>
      </c>
      <c r="C29" s="106">
        <v>41052</v>
      </c>
      <c r="D29" s="110" t="s">
        <v>310</v>
      </c>
    </row>
    <row r="30" spans="1:4" ht="16.5" x14ac:dyDescent="0.3">
      <c r="A30" s="74">
        <v>35530765</v>
      </c>
      <c r="B30" s="103" t="s">
        <v>265</v>
      </c>
      <c r="C30" s="75">
        <v>42964</v>
      </c>
      <c r="D30" s="79">
        <v>43328</v>
      </c>
    </row>
    <row r="31" spans="1:4" ht="16.5" x14ac:dyDescent="0.3">
      <c r="A31" s="74">
        <v>11449305</v>
      </c>
      <c r="B31" s="103" t="s">
        <v>266</v>
      </c>
      <c r="C31" s="75">
        <v>42431</v>
      </c>
      <c r="D31" s="79">
        <v>43132</v>
      </c>
    </row>
    <row r="32" spans="1:4" ht="16.5" x14ac:dyDescent="0.3">
      <c r="A32" s="74">
        <v>20915739</v>
      </c>
      <c r="B32" s="103" t="s">
        <v>267</v>
      </c>
      <c r="C32" s="75">
        <v>42850</v>
      </c>
      <c r="D32" s="76">
        <v>43124</v>
      </c>
    </row>
    <row r="33" spans="1:4" ht="16.5" x14ac:dyDescent="0.3">
      <c r="A33" s="100">
        <v>21113423</v>
      </c>
      <c r="B33" s="103" t="s">
        <v>268</v>
      </c>
      <c r="C33" s="106">
        <v>37901</v>
      </c>
      <c r="D33" s="110" t="s">
        <v>310</v>
      </c>
    </row>
    <row r="34" spans="1:4" ht="16.5" x14ac:dyDescent="0.3">
      <c r="A34" s="74">
        <v>1070957691</v>
      </c>
      <c r="B34" s="103" t="s">
        <v>269</v>
      </c>
      <c r="C34" s="75">
        <v>42964</v>
      </c>
      <c r="D34" s="79">
        <v>43328</v>
      </c>
    </row>
    <row r="35" spans="1:4" ht="16.5" x14ac:dyDescent="0.3">
      <c r="A35" s="74">
        <v>35529788</v>
      </c>
      <c r="B35" s="103" t="s">
        <v>270</v>
      </c>
      <c r="C35" s="75">
        <v>34444</v>
      </c>
      <c r="D35" s="110" t="s">
        <v>310</v>
      </c>
    </row>
    <row r="36" spans="1:4" ht="16.5" x14ac:dyDescent="0.3">
      <c r="A36" s="74">
        <v>1070963530</v>
      </c>
      <c r="B36" s="103" t="s">
        <v>271</v>
      </c>
      <c r="C36" s="75">
        <v>41062</v>
      </c>
      <c r="D36" s="110" t="s">
        <v>310</v>
      </c>
    </row>
    <row r="37" spans="1:4" ht="16.5" x14ac:dyDescent="0.3">
      <c r="A37" s="100">
        <v>35515143</v>
      </c>
      <c r="B37" s="103" t="s">
        <v>272</v>
      </c>
      <c r="C37" s="106">
        <v>41061</v>
      </c>
      <c r="D37" s="110" t="s">
        <v>310</v>
      </c>
    </row>
    <row r="38" spans="1:4" ht="16.5" x14ac:dyDescent="0.3">
      <c r="A38" s="74">
        <v>11448557</v>
      </c>
      <c r="B38" s="103" t="s">
        <v>273</v>
      </c>
      <c r="C38" s="75">
        <v>41814</v>
      </c>
      <c r="D38" s="110" t="s">
        <v>310</v>
      </c>
    </row>
    <row r="39" spans="1:4" ht="16.5" x14ac:dyDescent="0.3">
      <c r="A39" s="74">
        <v>35523942</v>
      </c>
      <c r="B39" s="103" t="s">
        <v>274</v>
      </c>
      <c r="C39" s="75">
        <v>42506</v>
      </c>
      <c r="D39" s="79">
        <v>43235</v>
      </c>
    </row>
    <row r="40" spans="1:4" ht="16.5" x14ac:dyDescent="0.3">
      <c r="A40" s="74">
        <v>21095023</v>
      </c>
      <c r="B40" s="103" t="s">
        <v>275</v>
      </c>
      <c r="C40" s="75">
        <v>41867</v>
      </c>
      <c r="D40" s="110" t="s">
        <v>310</v>
      </c>
    </row>
    <row r="41" spans="1:4" ht="16.5" x14ac:dyDescent="0.3">
      <c r="A41" s="74">
        <v>11431332</v>
      </c>
      <c r="B41" s="103" t="s">
        <v>276</v>
      </c>
      <c r="C41" s="75">
        <v>35206</v>
      </c>
      <c r="D41" s="110" t="s">
        <v>310</v>
      </c>
    </row>
    <row r="42" spans="1:4" ht="16.5" x14ac:dyDescent="0.3">
      <c r="A42" s="74">
        <v>35516563</v>
      </c>
      <c r="B42" s="103" t="s">
        <v>277</v>
      </c>
      <c r="C42" s="75">
        <v>35115</v>
      </c>
      <c r="D42" s="110" t="s">
        <v>310</v>
      </c>
    </row>
    <row r="43" spans="1:4" ht="16.5" x14ac:dyDescent="0.3">
      <c r="A43" s="74">
        <v>1069584629</v>
      </c>
      <c r="B43" s="103" t="s">
        <v>278</v>
      </c>
      <c r="C43" s="75">
        <v>42506</v>
      </c>
      <c r="D43" s="79">
        <v>43235</v>
      </c>
    </row>
    <row r="44" spans="1:4" ht="16.5" x14ac:dyDescent="0.3">
      <c r="A44" s="74">
        <v>35530581</v>
      </c>
      <c r="B44" s="103" t="s">
        <v>279</v>
      </c>
      <c r="C44" s="75">
        <v>38900</v>
      </c>
      <c r="D44" s="110" t="s">
        <v>310</v>
      </c>
    </row>
    <row r="45" spans="1:4" ht="16.5" x14ac:dyDescent="0.3">
      <c r="A45" s="74">
        <v>11445964</v>
      </c>
      <c r="B45" s="103" t="s">
        <v>280</v>
      </c>
      <c r="C45" s="75">
        <v>42165</v>
      </c>
      <c r="D45" s="121">
        <v>43434</v>
      </c>
    </row>
    <row r="46" spans="1:4" ht="16.5" x14ac:dyDescent="0.3">
      <c r="A46" s="100">
        <v>20796929</v>
      </c>
      <c r="B46" s="103" t="s">
        <v>281</v>
      </c>
      <c r="C46" s="106">
        <v>39331</v>
      </c>
      <c r="D46" s="110" t="s">
        <v>310</v>
      </c>
    </row>
    <row r="47" spans="1:4" ht="16.5" x14ac:dyDescent="0.3">
      <c r="A47" s="74">
        <v>11442325</v>
      </c>
      <c r="B47" s="103" t="s">
        <v>282</v>
      </c>
      <c r="C47" s="75">
        <v>39161</v>
      </c>
      <c r="D47" s="110" t="s">
        <v>310</v>
      </c>
    </row>
    <row r="48" spans="1:4" ht="16.5" x14ac:dyDescent="0.3">
      <c r="A48" s="74">
        <v>1070953548</v>
      </c>
      <c r="B48" s="103" t="s">
        <v>283</v>
      </c>
      <c r="C48" s="75">
        <v>42506</v>
      </c>
      <c r="D48" s="79">
        <v>43235</v>
      </c>
    </row>
    <row r="49" spans="1:4" ht="16.5" x14ac:dyDescent="0.3">
      <c r="A49" s="74">
        <v>35536904</v>
      </c>
      <c r="B49" s="103" t="s">
        <v>284</v>
      </c>
      <c r="C49" s="75">
        <v>40203</v>
      </c>
      <c r="D49" s="110" t="s">
        <v>310</v>
      </c>
    </row>
    <row r="50" spans="1:4" ht="16.5" x14ac:dyDescent="0.3">
      <c r="A50" s="74">
        <v>35516562</v>
      </c>
      <c r="B50" s="103" t="s">
        <v>285</v>
      </c>
      <c r="C50" s="75">
        <v>42132</v>
      </c>
      <c r="D50" s="110" t="s">
        <v>310</v>
      </c>
    </row>
    <row r="51" spans="1:4" ht="16.5" x14ac:dyDescent="0.3">
      <c r="A51" s="74">
        <v>35526625</v>
      </c>
      <c r="B51" s="103" t="s">
        <v>286</v>
      </c>
      <c r="C51" s="75">
        <v>42382</v>
      </c>
      <c r="D51" s="79">
        <v>43112</v>
      </c>
    </row>
    <row r="52" spans="1:4" ht="16.5" x14ac:dyDescent="0.3">
      <c r="A52" s="74">
        <v>11446337</v>
      </c>
      <c r="B52" s="103" t="s">
        <v>287</v>
      </c>
      <c r="C52" s="75">
        <v>40949</v>
      </c>
      <c r="D52" s="110" t="s">
        <v>310</v>
      </c>
    </row>
    <row r="53" spans="1:4" ht="16.5" x14ac:dyDescent="0.3">
      <c r="A53" s="102">
        <v>1077971023</v>
      </c>
      <c r="B53" s="105" t="s">
        <v>288</v>
      </c>
      <c r="C53" s="106">
        <v>42802</v>
      </c>
      <c r="D53" s="121">
        <v>43166</v>
      </c>
    </row>
    <row r="54" spans="1:4" ht="16.5" x14ac:dyDescent="0.3">
      <c r="A54" s="74">
        <v>35532400</v>
      </c>
      <c r="B54" s="103" t="s">
        <v>289</v>
      </c>
      <c r="C54" s="75">
        <v>42444</v>
      </c>
      <c r="D54" s="79">
        <v>43173</v>
      </c>
    </row>
    <row r="55" spans="1:4" ht="16.5" x14ac:dyDescent="0.3">
      <c r="A55" s="74">
        <v>11437576</v>
      </c>
      <c r="B55" s="103" t="s">
        <v>290</v>
      </c>
      <c r="C55" s="75">
        <v>42248</v>
      </c>
      <c r="D55" s="110" t="s">
        <v>310</v>
      </c>
    </row>
    <row r="56" spans="1:4" ht="16.5" x14ac:dyDescent="0.3">
      <c r="A56" s="74">
        <v>11427946</v>
      </c>
      <c r="B56" s="103" t="s">
        <v>291</v>
      </c>
      <c r="C56" s="75">
        <v>42440</v>
      </c>
      <c r="D56" s="79">
        <v>43169</v>
      </c>
    </row>
    <row r="57" spans="1:4" ht="16.5" x14ac:dyDescent="0.3">
      <c r="A57" s="74">
        <v>35528322</v>
      </c>
      <c r="B57" s="103" t="s">
        <v>305</v>
      </c>
      <c r="C57" s="75">
        <v>42719</v>
      </c>
      <c r="D57" s="121">
        <v>43448</v>
      </c>
    </row>
    <row r="58" spans="1:4" ht="16.5" x14ac:dyDescent="0.3">
      <c r="A58" s="74">
        <v>11427293</v>
      </c>
      <c r="B58" s="103" t="s">
        <v>292</v>
      </c>
      <c r="C58" s="75">
        <v>39129</v>
      </c>
      <c r="D58" s="110" t="s">
        <v>310</v>
      </c>
    </row>
    <row r="59" spans="1:4" ht="16.5" x14ac:dyDescent="0.3">
      <c r="A59" s="100">
        <v>11510137</v>
      </c>
      <c r="B59" s="103" t="s">
        <v>293</v>
      </c>
      <c r="C59" s="106">
        <v>41603</v>
      </c>
      <c r="D59" s="79">
        <v>43063</v>
      </c>
    </row>
    <row r="60" spans="1:4" ht="16.5" x14ac:dyDescent="0.3">
      <c r="A60" s="74">
        <v>35537500</v>
      </c>
      <c r="B60" s="103" t="s">
        <v>294</v>
      </c>
      <c r="C60" s="75">
        <v>42165</v>
      </c>
      <c r="D60" s="77" t="s">
        <v>310</v>
      </c>
    </row>
    <row r="61" spans="1:4" ht="16.5" x14ac:dyDescent="0.3">
      <c r="A61" s="74">
        <v>1069128947</v>
      </c>
      <c r="B61" s="103" t="s">
        <v>295</v>
      </c>
      <c r="C61" s="75">
        <v>42401</v>
      </c>
      <c r="D61" s="79">
        <v>43131</v>
      </c>
    </row>
    <row r="62" spans="1:4" ht="16.5" x14ac:dyDescent="0.3">
      <c r="A62" s="101">
        <v>1073427193</v>
      </c>
      <c r="B62" s="103" t="s">
        <v>296</v>
      </c>
      <c r="C62" s="108">
        <v>42719</v>
      </c>
      <c r="D62" s="122">
        <v>43448</v>
      </c>
    </row>
    <row r="63" spans="1:4" ht="16.5" x14ac:dyDescent="0.3">
      <c r="A63" s="74">
        <v>35533141</v>
      </c>
      <c r="B63" s="103" t="s">
        <v>297</v>
      </c>
      <c r="C63" s="75">
        <v>42969</v>
      </c>
      <c r="D63" s="79">
        <v>43333</v>
      </c>
    </row>
    <row r="64" spans="1:4" ht="16.5" x14ac:dyDescent="0.3">
      <c r="A64" s="74">
        <v>80791309</v>
      </c>
      <c r="B64" s="103" t="s">
        <v>298</v>
      </c>
      <c r="C64" s="75">
        <v>42122</v>
      </c>
      <c r="D64" s="79">
        <v>43216</v>
      </c>
    </row>
    <row r="65" spans="1:4" ht="16.5" x14ac:dyDescent="0.3">
      <c r="A65" s="74">
        <v>35531099</v>
      </c>
      <c r="B65" s="103" t="s">
        <v>299</v>
      </c>
      <c r="C65" s="75">
        <v>40759</v>
      </c>
      <c r="D65" s="110" t="s">
        <v>310</v>
      </c>
    </row>
    <row r="66" spans="1:4" ht="16.5" x14ac:dyDescent="0.3">
      <c r="A66" s="100">
        <v>52794879</v>
      </c>
      <c r="B66" s="103" t="s">
        <v>300</v>
      </c>
      <c r="C66" s="106">
        <v>42394</v>
      </c>
      <c r="D66" s="79">
        <v>43124</v>
      </c>
    </row>
    <row r="67" spans="1:4" ht="16.5" x14ac:dyDescent="0.3">
      <c r="A67" s="74">
        <v>35529128</v>
      </c>
      <c r="B67" s="103" t="s">
        <v>301</v>
      </c>
      <c r="C67" s="75">
        <v>42948</v>
      </c>
      <c r="D67" s="79">
        <v>43312</v>
      </c>
    </row>
    <row r="68" spans="1:4" ht="16.5" x14ac:dyDescent="0.3">
      <c r="A68" s="74">
        <v>11447796</v>
      </c>
      <c r="B68" s="103" t="s">
        <v>302</v>
      </c>
      <c r="C68" s="75">
        <v>42950</v>
      </c>
      <c r="D68" s="79">
        <v>43314</v>
      </c>
    </row>
    <row r="69" spans="1:4" ht="16.5" x14ac:dyDescent="0.3">
      <c r="A69" s="74">
        <v>1077973364</v>
      </c>
      <c r="B69" s="103" t="s">
        <v>303</v>
      </c>
      <c r="C69" s="75">
        <v>42964</v>
      </c>
      <c r="D69" s="121">
        <v>43147</v>
      </c>
    </row>
    <row r="70" spans="1:4" ht="16.5" x14ac:dyDescent="0.3">
      <c r="A70" s="74">
        <v>1070979645</v>
      </c>
      <c r="B70" s="103" t="s">
        <v>304</v>
      </c>
      <c r="C70" s="75">
        <v>42996</v>
      </c>
      <c r="D70" s="121">
        <v>43176</v>
      </c>
    </row>
  </sheetData>
  <autoFilter ref="A1:D70" xr:uid="{00000000-0009-0000-0000-000005000000}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3"/>
  <sheetViews>
    <sheetView workbookViewId="0">
      <pane xSplit="1" ySplit="1" topLeftCell="B37" activePane="bottomRight" state="frozen"/>
      <selection pane="topRight" activeCell="B1" sqref="B1"/>
      <selection pane="bottomLeft" activeCell="A2" sqref="A2"/>
      <selection pane="bottomRight" activeCell="B42" sqref="B42"/>
    </sheetView>
  </sheetViews>
  <sheetFormatPr baseColWidth="10" defaultRowHeight="27.75" customHeight="1" x14ac:dyDescent="0.2"/>
  <cols>
    <col min="1" max="1" width="43.28515625" style="123" bestFit="1" customWidth="1"/>
    <col min="2" max="2" width="117" style="16" customWidth="1"/>
  </cols>
  <sheetData>
    <row r="1" spans="1:2" ht="27.75" customHeight="1" x14ac:dyDescent="0.2">
      <c r="A1" s="134" t="s">
        <v>319</v>
      </c>
      <c r="B1" s="135" t="s">
        <v>320</v>
      </c>
    </row>
    <row r="2" spans="1:2" ht="27.75" customHeight="1" x14ac:dyDescent="0.2">
      <c r="A2" s="123" t="s">
        <v>86</v>
      </c>
      <c r="B2" s="136" t="s">
        <v>140</v>
      </c>
    </row>
    <row r="3" spans="1:2" ht="27.75" customHeight="1" x14ac:dyDescent="0.2">
      <c r="A3" s="123" t="s">
        <v>87</v>
      </c>
      <c r="B3" s="137" t="s">
        <v>141</v>
      </c>
    </row>
    <row r="4" spans="1:2" ht="27.75" customHeight="1" x14ac:dyDescent="0.2">
      <c r="A4" s="123" t="s">
        <v>88</v>
      </c>
      <c r="B4" s="137" t="s">
        <v>142</v>
      </c>
    </row>
    <row r="5" spans="1:2" ht="27.75" customHeight="1" x14ac:dyDescent="0.2">
      <c r="A5" s="123" t="s">
        <v>89</v>
      </c>
      <c r="B5" s="137" t="s">
        <v>143</v>
      </c>
    </row>
    <row r="6" spans="1:2" ht="27.75" customHeight="1" x14ac:dyDescent="0.25">
      <c r="A6" s="123" t="s">
        <v>90</v>
      </c>
      <c r="B6" s="138" t="s">
        <v>144</v>
      </c>
    </row>
    <row r="7" spans="1:2" ht="27.75" customHeight="1" x14ac:dyDescent="0.2">
      <c r="A7" s="123" t="s">
        <v>91</v>
      </c>
      <c r="B7" s="137" t="s">
        <v>145</v>
      </c>
    </row>
    <row r="8" spans="1:2" ht="27.75" customHeight="1" x14ac:dyDescent="0.2">
      <c r="A8" s="123" t="s">
        <v>92</v>
      </c>
      <c r="B8" s="137" t="s">
        <v>146</v>
      </c>
    </row>
    <row r="9" spans="1:2" ht="27.75" customHeight="1" x14ac:dyDescent="0.2">
      <c r="A9" s="123" t="s">
        <v>93</v>
      </c>
      <c r="B9" s="137" t="s">
        <v>147</v>
      </c>
    </row>
    <row r="10" spans="1:2" ht="27.75" customHeight="1" x14ac:dyDescent="0.2">
      <c r="A10" s="123" t="s">
        <v>94</v>
      </c>
      <c r="B10" s="137" t="s">
        <v>148</v>
      </c>
    </row>
    <row r="11" spans="1:2" ht="27.75" customHeight="1" x14ac:dyDescent="0.2">
      <c r="A11" s="123" t="s">
        <v>95</v>
      </c>
      <c r="B11" s="137" t="s">
        <v>149</v>
      </c>
    </row>
    <row r="12" spans="1:2" ht="27.75" customHeight="1" x14ac:dyDescent="0.2">
      <c r="A12" s="123" t="s">
        <v>96</v>
      </c>
      <c r="B12" s="137" t="s">
        <v>150</v>
      </c>
    </row>
    <row r="13" spans="1:2" ht="27.75" customHeight="1" x14ac:dyDescent="0.2">
      <c r="A13" s="123" t="s">
        <v>97</v>
      </c>
      <c r="B13" s="137" t="s">
        <v>151</v>
      </c>
    </row>
    <row r="14" spans="1:2" ht="27.75" customHeight="1" x14ac:dyDescent="0.2">
      <c r="A14" s="123" t="s">
        <v>98</v>
      </c>
      <c r="B14" s="137" t="s">
        <v>152</v>
      </c>
    </row>
    <row r="15" spans="1:2" ht="27.75" customHeight="1" x14ac:dyDescent="0.2">
      <c r="A15" s="123" t="s">
        <v>99</v>
      </c>
      <c r="B15" s="137" t="s">
        <v>153</v>
      </c>
    </row>
    <row r="16" spans="1:2" ht="27.75" customHeight="1" x14ac:dyDescent="0.2">
      <c r="A16" s="123" t="s">
        <v>100</v>
      </c>
      <c r="B16" s="137" t="s">
        <v>154</v>
      </c>
    </row>
    <row r="17" spans="1:2" ht="27.75" customHeight="1" x14ac:dyDescent="0.2">
      <c r="A17" s="123" t="s">
        <v>101</v>
      </c>
      <c r="B17" s="137" t="s">
        <v>155</v>
      </c>
    </row>
    <row r="18" spans="1:2" ht="27.75" customHeight="1" x14ac:dyDescent="0.2">
      <c r="A18" s="123" t="s">
        <v>102</v>
      </c>
      <c r="B18" s="137" t="s">
        <v>156</v>
      </c>
    </row>
    <row r="19" spans="1:2" ht="27.75" customHeight="1" x14ac:dyDescent="0.2">
      <c r="A19" s="123" t="s">
        <v>103</v>
      </c>
      <c r="B19" s="137" t="s">
        <v>157</v>
      </c>
    </row>
    <row r="20" spans="1:2" ht="27.75" customHeight="1" x14ac:dyDescent="0.2">
      <c r="A20" s="123" t="s">
        <v>104</v>
      </c>
      <c r="B20" s="137" t="s">
        <v>158</v>
      </c>
    </row>
    <row r="21" spans="1:2" ht="27.75" customHeight="1" x14ac:dyDescent="0.2">
      <c r="A21" s="123" t="s">
        <v>105</v>
      </c>
      <c r="B21" s="137" t="s">
        <v>159</v>
      </c>
    </row>
    <row r="22" spans="1:2" ht="27.75" customHeight="1" x14ac:dyDescent="0.2">
      <c r="A22" s="123" t="s">
        <v>106</v>
      </c>
      <c r="B22" s="137" t="s">
        <v>160</v>
      </c>
    </row>
    <row r="23" spans="1:2" ht="27.75" customHeight="1" x14ac:dyDescent="0.2">
      <c r="A23" s="123" t="s">
        <v>107</v>
      </c>
      <c r="B23" s="137" t="s">
        <v>161</v>
      </c>
    </row>
    <row r="24" spans="1:2" ht="27.75" customHeight="1" x14ac:dyDescent="0.2">
      <c r="A24" s="123" t="s">
        <v>108</v>
      </c>
      <c r="B24" s="137" t="s">
        <v>162</v>
      </c>
    </row>
    <row r="25" spans="1:2" ht="27.75" customHeight="1" x14ac:dyDescent="0.2">
      <c r="A25" s="123" t="s">
        <v>109</v>
      </c>
      <c r="B25" s="137" t="s">
        <v>163</v>
      </c>
    </row>
    <row r="26" spans="1:2" ht="27.75" customHeight="1" x14ac:dyDescent="0.2">
      <c r="A26" s="123" t="s">
        <v>110</v>
      </c>
      <c r="B26" s="137" t="s">
        <v>164</v>
      </c>
    </row>
    <row r="27" spans="1:2" ht="27.75" customHeight="1" x14ac:dyDescent="0.2">
      <c r="A27" s="123" t="s">
        <v>111</v>
      </c>
      <c r="B27" s="137" t="s">
        <v>165</v>
      </c>
    </row>
    <row r="28" spans="1:2" ht="27.75" customHeight="1" x14ac:dyDescent="0.2">
      <c r="A28" s="123" t="s">
        <v>112</v>
      </c>
      <c r="B28" s="137" t="s">
        <v>166</v>
      </c>
    </row>
    <row r="29" spans="1:2" ht="27.75" customHeight="1" x14ac:dyDescent="0.2">
      <c r="A29" s="123" t="s">
        <v>113</v>
      </c>
      <c r="B29" s="137" t="s">
        <v>167</v>
      </c>
    </row>
    <row r="30" spans="1:2" ht="27.75" customHeight="1" x14ac:dyDescent="0.2">
      <c r="A30" s="123" t="s">
        <v>114</v>
      </c>
      <c r="B30" s="137" t="s">
        <v>168</v>
      </c>
    </row>
    <row r="31" spans="1:2" ht="27.75" customHeight="1" x14ac:dyDescent="0.2">
      <c r="A31" s="123" t="s">
        <v>115</v>
      </c>
      <c r="B31" s="137" t="s">
        <v>169</v>
      </c>
    </row>
    <row r="32" spans="1:2" ht="27.75" customHeight="1" x14ac:dyDescent="0.2">
      <c r="A32" s="123" t="s">
        <v>116</v>
      </c>
      <c r="B32" s="137" t="s">
        <v>170</v>
      </c>
    </row>
    <row r="33" spans="1:2" ht="27.75" customHeight="1" x14ac:dyDescent="0.2">
      <c r="A33" s="123" t="s">
        <v>117</v>
      </c>
      <c r="B33" s="137" t="s">
        <v>171</v>
      </c>
    </row>
    <row r="34" spans="1:2" ht="27.75" customHeight="1" x14ac:dyDescent="0.2">
      <c r="A34" s="123" t="s">
        <v>118</v>
      </c>
      <c r="B34" s="137" t="s">
        <v>172</v>
      </c>
    </row>
    <row r="35" spans="1:2" ht="27.75" customHeight="1" x14ac:dyDescent="0.2">
      <c r="A35" s="123" t="s">
        <v>119</v>
      </c>
      <c r="B35" s="137" t="s">
        <v>173</v>
      </c>
    </row>
    <row r="36" spans="1:2" ht="27.75" customHeight="1" x14ac:dyDescent="0.2">
      <c r="A36" s="123" t="s">
        <v>120</v>
      </c>
      <c r="B36" s="137" t="s">
        <v>174</v>
      </c>
    </row>
    <row r="37" spans="1:2" ht="27.75" customHeight="1" x14ac:dyDescent="0.2">
      <c r="A37" s="123" t="s">
        <v>121</v>
      </c>
      <c r="B37" s="137" t="s">
        <v>175</v>
      </c>
    </row>
    <row r="38" spans="1:2" ht="27.75" customHeight="1" x14ac:dyDescent="0.2">
      <c r="A38" s="123" t="s">
        <v>122</v>
      </c>
      <c r="B38" s="137" t="s">
        <v>176</v>
      </c>
    </row>
    <row r="39" spans="1:2" ht="27.75" customHeight="1" x14ac:dyDescent="0.2">
      <c r="A39" s="123" t="s">
        <v>123</v>
      </c>
      <c r="B39" s="137" t="s">
        <v>177</v>
      </c>
    </row>
    <row r="40" spans="1:2" ht="27.75" customHeight="1" x14ac:dyDescent="0.2">
      <c r="A40" s="123" t="s">
        <v>124</v>
      </c>
      <c r="B40" s="137" t="s">
        <v>178</v>
      </c>
    </row>
    <row r="41" spans="1:2" ht="27.75" customHeight="1" x14ac:dyDescent="0.2">
      <c r="A41" s="123" t="s">
        <v>125</v>
      </c>
      <c r="B41" s="137" t="s">
        <v>179</v>
      </c>
    </row>
    <row r="42" spans="1:2" ht="27.75" customHeight="1" x14ac:dyDescent="0.2">
      <c r="B42" s="137"/>
    </row>
    <row r="43" spans="1:2" ht="27.75" customHeight="1" x14ac:dyDescent="0.2">
      <c r="A43" s="139" t="s">
        <v>321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F24" sqref="F24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Plan Individual</vt:lpstr>
      <vt:lpstr>Seguimiento</vt:lpstr>
      <vt:lpstr>Evaluación</vt:lpstr>
      <vt:lpstr>Competencias</vt:lpstr>
      <vt:lpstr>PARAMETROS</vt:lpstr>
      <vt:lpstr>EMPLEADOS</vt:lpstr>
      <vt:lpstr>CARGOS</vt:lpstr>
      <vt:lpstr>Hoja1</vt:lpstr>
      <vt:lpstr>Area</vt:lpstr>
      <vt:lpstr>Seguimiento!Área_de_impresión</vt:lpstr>
      <vt:lpstr>Cargo</vt:lpstr>
      <vt:lpstr>CONCEPTO</vt:lpstr>
      <vt:lpstr>Evaluador</vt:lpstr>
      <vt:lpstr>Evaluación!Títulos_a_imprimir</vt:lpstr>
      <vt:lpstr>'Plan Individual'!Títulos_a_imprimir</vt:lpstr>
      <vt:lpstr>Seguimiento!Títulos_a_imprimir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camara3</cp:lastModifiedBy>
  <cp:lastPrinted>2018-07-16T20:28:40Z</cp:lastPrinted>
  <dcterms:created xsi:type="dcterms:W3CDTF">2017-01-03T19:32:14Z</dcterms:created>
  <dcterms:modified xsi:type="dcterms:W3CDTF">2018-07-16T20:29:03Z</dcterms:modified>
</cp:coreProperties>
</file>